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BUGET_Anexa 1" sheetId="1" r:id="rId1"/>
    <sheet name="Ind_detaliati_Anexa 2" sheetId="2" r:id="rId2"/>
    <sheet name="bugetat versus realizat venit" sheetId="3" r:id="rId3"/>
    <sheet name="Sheet1" sheetId="4" r:id="rId4"/>
    <sheet name="Venituri_Anexa 3" sheetId="5" r:id="rId5"/>
    <sheet name="Imbunatatire_Anexa 5" sheetId="6" r:id="rId6"/>
    <sheet name="Investitii_Anexa 4" sheetId="7" r:id="rId7"/>
    <sheet name="Sheet2" sheetId="8" r:id="rId8"/>
  </sheets>
  <definedNames>
    <definedName name="_xlnm.Print_Area" localSheetId="1">'Ind_detaliati_Anexa 2'!$A$1:$Q$186</definedName>
    <definedName name="_xlnm.Print_Titles" localSheetId="0">'BUGET_Anexa 1'!$4:$6</definedName>
    <definedName name="_xlnm.Print_Titles" localSheetId="1">'Ind_detaliati_Anexa 2'!$2:$5</definedName>
    <definedName name="_xlnm.Print_Titles" localSheetId="6">'Investitii_Anexa 4'!$5:$7</definedName>
  </definedNames>
  <calcPr fullCalcOnLoad="1"/>
</workbook>
</file>

<file path=xl/sharedStrings.xml><?xml version="1.0" encoding="utf-8"?>
<sst xmlns="http://schemas.openxmlformats.org/spreadsheetml/2006/main" count="708" uniqueCount="444">
  <si>
    <t>INDICATORI</t>
  </si>
  <si>
    <t>Nr. rând</t>
  </si>
  <si>
    <t>%</t>
  </si>
  <si>
    <t>9=7/5</t>
  </si>
  <si>
    <t>10 = 8/7</t>
  </si>
  <si>
    <t>Venituri financiare</t>
  </si>
  <si>
    <t xml:space="preserve">Venituri extraordinare </t>
  </si>
  <si>
    <t>I</t>
  </si>
  <si>
    <t>II</t>
  </si>
  <si>
    <t xml:space="preserve">Cheltuieli de exploatare, din care:  </t>
  </si>
  <si>
    <t>A</t>
  </si>
  <si>
    <t>B</t>
  </si>
  <si>
    <t>C</t>
  </si>
  <si>
    <t xml:space="preserve">cheltuieli cu bunuri şi servicii   </t>
  </si>
  <si>
    <t xml:space="preserve">cheltuieli cu impozite, taxe si varsaminte
asimilate </t>
  </si>
  <si>
    <t>cheltuieli cu personalul, din care:</t>
  </si>
  <si>
    <t>D</t>
  </si>
  <si>
    <t xml:space="preserve">Cheltuieli financiare   </t>
  </si>
  <si>
    <t>Cheltuieli extraordinare</t>
  </si>
  <si>
    <t>III</t>
  </si>
  <si>
    <t xml:space="preserve">REZULTATUL BRUT (profit/pierdere)  </t>
  </si>
  <si>
    <t>IV</t>
  </si>
  <si>
    <t>IMPOZIT PE PROFIT</t>
  </si>
  <si>
    <t>PROFITUL CONTABIL RAMAS DUPA DEDUCEREA IMPOZITULUI PE PROFIT, din care:</t>
  </si>
  <si>
    <t>V</t>
  </si>
  <si>
    <t>Rezerve legale</t>
  </si>
  <si>
    <t>Alte rezerve reprezentand facilitati fiscale prevazute de lege</t>
  </si>
  <si>
    <t>Acoperirea pierderilor contabile din anii precedenţi</t>
  </si>
  <si>
    <t>Constituirea surselor proprii de finantare pentru proiectele cofinantate din imprumuturi externe, precum si pentru constituirea surselor necesare rambursarii ratelor de capital, platii dobanzilor, comisioanelor si altor costuri aferente acestor imprumuturi</t>
  </si>
  <si>
    <t>Alte repartizari prevazute de lege</t>
  </si>
  <si>
    <t>Participarea salariatilor la profit in limita a 10% din profitul net, dar nu mai mult de nivelul unui salariu de baza mediu lunar realizat la nivelul operatorului economic in exercitiul financiar de referinţă</t>
  </si>
  <si>
    <t>a)</t>
  </si>
  <si>
    <t>VI</t>
  </si>
  <si>
    <t>VENITURI DIN FONDURI EUROPENE</t>
  </si>
  <si>
    <t>VII</t>
  </si>
  <si>
    <t>CHELTUIELI ELIGIBILE DIN FONDURI EUROPENE, din care</t>
  </si>
  <si>
    <t>b)</t>
  </si>
  <si>
    <t>c)</t>
  </si>
  <si>
    <t>d)</t>
  </si>
  <si>
    <t>e)</t>
  </si>
  <si>
    <t>cheltuieli materiale</t>
  </si>
  <si>
    <t>cheltuieli cu salariale</t>
  </si>
  <si>
    <t>cheltuieli privind prestarile de servicii</t>
  </si>
  <si>
    <t>cheltuieli cu reclama si publicitate</t>
  </si>
  <si>
    <t>alte cheltuieli</t>
  </si>
  <si>
    <t>VIII</t>
  </si>
  <si>
    <t>SURSE DE FINANTARE A INVESTITIILOR, din care:</t>
  </si>
  <si>
    <t>alocatii bugetare aferente platii angajamentelor din anii anterior</t>
  </si>
  <si>
    <t>IX</t>
  </si>
  <si>
    <t>CHELTUIELI PENTRU INVESTITII</t>
  </si>
  <si>
    <t>X</t>
  </si>
  <si>
    <t>DATE DE FUNDAMENTARE</t>
  </si>
  <si>
    <t>Nr. de personal prognozat la finele anului</t>
  </si>
  <si>
    <t>Nr. mediu de salariati total</t>
  </si>
  <si>
    <t>Aprobat</t>
  </si>
  <si>
    <t>Preliminat/realizat</t>
  </si>
  <si>
    <t xml:space="preserve">din productia vanduta   (Rd.4+Rd.5+Rd.6+Rd.7), din care   </t>
  </si>
  <si>
    <t>a1)</t>
  </si>
  <si>
    <t>a2)</t>
  </si>
  <si>
    <t>a3)</t>
  </si>
  <si>
    <t>a4)</t>
  </si>
  <si>
    <t>din vanzarea marfurilor</t>
  </si>
  <si>
    <t>c1)</t>
  </si>
  <si>
    <t>c2)</t>
  </si>
  <si>
    <t>subventii, cf. prevederilor legale in vigoare</t>
  </si>
  <si>
    <t>transferuri, cf. prevederilor legale in vigoare</t>
  </si>
  <si>
    <t>din productia de imobilizari</t>
  </si>
  <si>
    <t>f)</t>
  </si>
  <si>
    <t xml:space="preserve">venituri aferente costului productiei in curs de executie  </t>
  </si>
  <si>
    <t>f1)</t>
  </si>
  <si>
    <t>f2)</t>
  </si>
  <si>
    <t>f3)</t>
  </si>
  <si>
    <t>f4)</t>
  </si>
  <si>
    <t>f5)</t>
  </si>
  <si>
    <t>din amenzi si penalitati</t>
  </si>
  <si>
    <t>din vanzarea activelor si alte operatii de capital (Rd.18+Rd.19), din care:</t>
  </si>
  <si>
    <t xml:space="preserve">din subventii pentru investitii </t>
  </si>
  <si>
    <t xml:space="preserve">din valorificarea certificatelor CO2 </t>
  </si>
  <si>
    <t xml:space="preserve">alte venituri     </t>
  </si>
  <si>
    <t>din imobilizari financiare</t>
  </si>
  <si>
    <t>din investitii financiare</t>
  </si>
  <si>
    <t>in diferente de curs</t>
  </si>
  <si>
    <t>din dobanzi</t>
  </si>
  <si>
    <t>alte venituri financiare</t>
  </si>
  <si>
    <t>Venituri extraordinare</t>
  </si>
  <si>
    <t xml:space="preserve">cheltuieli cu materiile prime  </t>
  </si>
  <si>
    <t>cheltuieli cu piesele de schimb</t>
  </si>
  <si>
    <t>cheltuieli privind materialele de natura obiectelor de inventar</t>
  </si>
  <si>
    <t>A2</t>
  </si>
  <si>
    <t>cheltuieli cu intretinerea si reparatiile</t>
  </si>
  <si>
    <t>prime de asigurare</t>
  </si>
  <si>
    <t xml:space="preserve">A3) </t>
  </si>
  <si>
    <t>cheltuieli cu colaboratorii</t>
  </si>
  <si>
    <t>cheltuieli privind comisioanele si onorariul, din care:</t>
  </si>
  <si>
    <t>b1)</t>
  </si>
  <si>
    <t>b2)</t>
  </si>
  <si>
    <t xml:space="preserve"> catre operatori cu capital privat</t>
  </si>
  <si>
    <t xml:space="preserve"> catre operatori cu capital integral/majoritar de stat</t>
  </si>
  <si>
    <t xml:space="preserve"> cheltuieli de protocol, din care:</t>
  </si>
  <si>
    <t xml:space="preserve"> cheltuieli privind consultanta juridica</t>
  </si>
  <si>
    <t>cheltuieli de reclama si publicitate din care:</t>
  </si>
  <si>
    <t>d1</t>
  </si>
  <si>
    <t>d2</t>
  </si>
  <si>
    <t>d3</t>
  </si>
  <si>
    <t>cheltuieli cu transportul de bunuri si persoane</t>
  </si>
  <si>
    <t>cheltuieli de deplasare, detasare, transfer, din care:</t>
  </si>
  <si>
    <t>cheltuieli postale si taxe de telecomunicatii</t>
  </si>
  <si>
    <t>g)</t>
  </si>
  <si>
    <t>cheltuieli cu serviciile bancare si asimilate</t>
  </si>
  <si>
    <t>h)</t>
  </si>
  <si>
    <t xml:space="preserve">alte cheltuieli cu serviciile executate de terti, din care: </t>
  </si>
  <si>
    <t>i)</t>
  </si>
  <si>
    <t xml:space="preserve">j) </t>
  </si>
  <si>
    <t>A.</t>
  </si>
  <si>
    <t>B.</t>
  </si>
  <si>
    <t>ch. cu taxa pt. activitatea de exploatare a  resurselor minerale</t>
  </si>
  <si>
    <t xml:space="preserve">ch. cu redeventa pentru concesionarea bunurilor publice si resurse minerale </t>
  </si>
  <si>
    <t>ch. cu taxa de licenta</t>
  </si>
  <si>
    <t xml:space="preserve">ch. cu taxa de autorizare </t>
  </si>
  <si>
    <t xml:space="preserve">ch. cu taxa de mediu  </t>
  </si>
  <si>
    <t xml:space="preserve">cheltuieli cu alte taxe si impozite </t>
  </si>
  <si>
    <t xml:space="preserve">C. </t>
  </si>
  <si>
    <t xml:space="preserve">tichete de masă; </t>
  </si>
  <si>
    <t>tichete de vacanta;</t>
  </si>
  <si>
    <t xml:space="preserve">alte cheltuieli conform CCM. </t>
  </si>
  <si>
    <t>C3)</t>
  </si>
  <si>
    <t xml:space="preserve">Alte cheltuieli cu personalul (Rd.101+Rd.102+Rd.103), din care: </t>
  </si>
  <si>
    <t>ch. cu platile compensatorii aferente disponibilizarilor de personal</t>
  </si>
  <si>
    <t xml:space="preserve">ch. cu drepturile salariale cuvenite in baza unor hotarari judecatoresti </t>
  </si>
  <si>
    <t xml:space="preserve">ch. de natura salariala aferente restructurarii, privatizarii, administrator special, alte comisii si comitete  </t>
  </si>
  <si>
    <t>C4)</t>
  </si>
  <si>
    <t xml:space="preserve">pentru directori/directorat     </t>
  </si>
  <si>
    <t xml:space="preserve">pentru AGA si cenzori </t>
  </si>
  <si>
    <t xml:space="preserve">C5 </t>
  </si>
  <si>
    <t>ch. privind contributia la asigurari pt. somaj</t>
  </si>
  <si>
    <t xml:space="preserve"> ch. privind contributia la asigurari sociale de sanatate  </t>
  </si>
  <si>
    <t xml:space="preserve">ch. privind contributiile la fondurile speciale aferente fondului de salarii </t>
  </si>
  <si>
    <t xml:space="preserve">ch. privind contributia unitatii la schemele de pensii     </t>
  </si>
  <si>
    <t>cheltuieli privind activele imobilizate</t>
  </si>
  <si>
    <t>cheltuieli aferente transferurilor pentru plata  personalului</t>
  </si>
  <si>
    <t>ch. cu amortizarea imobilizarilor corporale si necorporale</t>
  </si>
  <si>
    <t xml:space="preserve">aferente creditelor pentru investitii      </t>
  </si>
  <si>
    <t xml:space="preserve">aferente creditelor pentru activitatea curenta  </t>
  </si>
  <si>
    <t>aferente creditelor pentru investiti</t>
  </si>
  <si>
    <t xml:space="preserve">aferente creditelor pentru activitatea curenta     </t>
  </si>
  <si>
    <t xml:space="preserve">alte cheltuieli financiare  </t>
  </si>
  <si>
    <t xml:space="preserve">Cheltuieli extraordinare </t>
  </si>
  <si>
    <t>cheltuieli nedeductibile fiscal</t>
  </si>
  <si>
    <t xml:space="preserve">DATE DE FUNDAMENTARE </t>
  </si>
  <si>
    <t xml:space="preserve">Nr. mediu de salariati </t>
  </si>
  <si>
    <t xml:space="preserve">Elemente de calcul a productivitatii muncii in unitati fizice, din care: </t>
  </si>
  <si>
    <t>Nr. crt.</t>
  </si>
  <si>
    <t>Indicatori</t>
  </si>
  <si>
    <t>Realizat</t>
  </si>
  <si>
    <t>A1</t>
  </si>
  <si>
    <t xml:space="preserve">alte bonificatii (conform CCM)  </t>
  </si>
  <si>
    <t>C4</t>
  </si>
  <si>
    <t>C5</t>
  </si>
  <si>
    <t>4a</t>
  </si>
  <si>
    <t>6a</t>
  </si>
  <si>
    <t>Nr. crt</t>
  </si>
  <si>
    <t>Măsuri</t>
  </si>
  <si>
    <t>Termen de realizare</t>
  </si>
  <si>
    <t>Rezultat brut (+/-)</t>
  </si>
  <si>
    <t xml:space="preserve">Rezultat brut </t>
  </si>
  <si>
    <t>Influente (+/-</t>
  </si>
  <si>
    <t>Pct. I</t>
  </si>
  <si>
    <t>Masuri de imbunatatire a  rezultatului brut si reducere a arieratelor</t>
  </si>
  <si>
    <t>Alte măsuri</t>
  </si>
  <si>
    <t>Total pct. I</t>
  </si>
  <si>
    <t>x</t>
  </si>
  <si>
    <t>Pct. II</t>
  </si>
  <si>
    <t xml:space="preserve">Masuri de imbunatatire a rezultatului brut si reducere a arieratelor  </t>
  </si>
  <si>
    <t>Cauza 1</t>
  </si>
  <si>
    <t>Cauza 2</t>
  </si>
  <si>
    <t>Alte cauze</t>
  </si>
  <si>
    <t>Total pct. II</t>
  </si>
  <si>
    <t>TOTAL GENERAL Pct. I+ Pct. II</t>
  </si>
  <si>
    <t>Pct. III</t>
  </si>
  <si>
    <t xml:space="preserve"> </t>
  </si>
  <si>
    <t>cheltuieli cu materialele consumabile (602), din care:</t>
  </si>
  <si>
    <t>cheltuieli privind energia si apa (605)</t>
  </si>
  <si>
    <t xml:space="preserve">Alocatii de la buget local, din care: </t>
  </si>
  <si>
    <t>din vanzarea produselor (termie)</t>
  </si>
  <si>
    <t xml:space="preserve">Programul de investiţii, dotări şi sursele de finanţare </t>
  </si>
  <si>
    <t>   </t>
  </si>
  <si>
    <t>Data finalizării investiţiei</t>
  </si>
  <si>
    <t>Valoare</t>
  </si>
  <si>
    <t>Realizat/ Preliminat</t>
  </si>
  <si>
    <t>SURSE DE FINANŢARE A INVESTIŢIILOR, din care:</t>
  </si>
  <si>
    <t>Surse proprii, din care:</t>
  </si>
  <si>
    <t>a) - amortizare</t>
  </si>
  <si>
    <t>b) - profit</t>
  </si>
  <si>
    <t>Alocaţii de la buget</t>
  </si>
  <si>
    <t>Credite bancare, din care:</t>
  </si>
  <si>
    <t>a) - interne</t>
  </si>
  <si>
    <t>b) - externe</t>
  </si>
  <si>
    <t>Alte surse, din care:</t>
  </si>
  <si>
    <t>- (denumire sursă)</t>
  </si>
  <si>
    <t>-</t>
  </si>
  <si>
    <t>CHELTUIELI PENTRU INVESTIŢII, din care:</t>
  </si>
  <si>
    <t>Investiţii în curs, din care:</t>
  </si>
  <si>
    <t>a) pentru bunurile proprietatea privată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</si>
  <si>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</si>
  <si>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</si>
  <si>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</si>
  <si>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</si>
  <si>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</si>
  <si>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</si>
  <si>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</si>
  <si>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</si>
  <si>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- Credit furnizor</t>
  </si>
  <si>
    <t>din servicii intretinere   (SDI)</t>
  </si>
  <si>
    <t xml:space="preserve">din lucrari de investitii </t>
  </si>
  <si>
    <t>a5)</t>
  </si>
  <si>
    <t>venituri din lucrari sp. Verzi</t>
  </si>
  <si>
    <t>5b</t>
  </si>
  <si>
    <t xml:space="preserve">alte venituri </t>
  </si>
  <si>
    <t xml:space="preserve">Venituri totale din exploatare, din care:     </t>
  </si>
  <si>
    <t>CHELTUIELI TOTALE (Rd.7=Rd.8+Rd.20+Rd.21)</t>
  </si>
  <si>
    <t>VENITURI TOTALE (Rd.1=Rd.2+Rd.5+Rd.6)</t>
  </si>
  <si>
    <t>C0</t>
  </si>
  <si>
    <t>C1</t>
  </si>
  <si>
    <t>subventii cf. prevederi legale in vigoare</t>
  </si>
  <si>
    <t>transferuri cf. prevederi legale in vigoare</t>
  </si>
  <si>
    <t>C2</t>
  </si>
  <si>
    <t>C3</t>
  </si>
  <si>
    <t>Ch. de natura salariala (rd. 13+Rd. 14)</t>
  </si>
  <si>
    <t xml:space="preserve">ch. cu salariile         </t>
  </si>
  <si>
    <t xml:space="preserve">bonusuri </t>
  </si>
  <si>
    <t>alte cheltuieli cu personalul, din care:</t>
  </si>
  <si>
    <t>cheltuieli cu plăţi compensatorii  aferente disponibilizarilor de personal</t>
  </si>
  <si>
    <t>cheltuieli aferente contractului de mandat si altor organe de conducere si control, comisii si comitete</t>
  </si>
  <si>
    <t>cheltuieli cu asigurarile si protecţia socială, fondurile speciale si alte obligaţii legale</t>
  </si>
  <si>
    <t>alte cheltuieli de exploatare</t>
  </si>
  <si>
    <t>Profitul contabil ramas dupa deducerea sumelor de la Rd. 25, 26, 27, 28 şi 29</t>
  </si>
  <si>
    <r>
      <t xml:space="preserve">Minim 50% varsaminte la bugetul de stat sau local,in cazul regiilor autonome, ori dividende cuvenite actionarilor in cazul societatilor companiilor nationale si </t>
    </r>
    <r>
      <rPr>
        <b/>
        <sz val="11"/>
        <color indexed="8"/>
        <rFont val="Arial"/>
        <family val="2"/>
      </rPr>
      <t>societatilor cu capital integral sau majoritar de stat</t>
    </r>
    <r>
      <rPr>
        <sz val="11"/>
        <color indexed="8"/>
        <rFont val="Arial"/>
        <family val="2"/>
      </rPr>
      <t xml:space="preserve"> din care: </t>
    </r>
  </si>
  <si>
    <t xml:space="preserve"> - dividende cuvenite bugetului de stat  </t>
  </si>
  <si>
    <t xml:space="preserve"> - dividende cuvenite bugetului  local</t>
  </si>
  <si>
    <t xml:space="preserve"> - dividende cuvenite altor actionari</t>
  </si>
  <si>
    <t>Profitul nerepartizat pe destinatiile prevazute la Rd.31-Rd.32 se repartizeaza la alte rezerve si constituie sursa proprie de finantare</t>
  </si>
  <si>
    <t>33a</t>
  </si>
  <si>
    <t>Castigul mediu lunar pe salariat determinat pe baza cheltuielilor cu salariile (lei/persoana)  (Rd.13/Rd.49)/12*1000</t>
  </si>
  <si>
    <t>Productivitatea muncii in unitati valorice pe total personal mediu  (mii lei/ persoana)(Rd.2/Rd.49)</t>
  </si>
  <si>
    <t xml:space="preserve">Productivitatea muncii in unitati fizice pe total personal mediu (cantitatea de produse finite/persoana) </t>
  </si>
  <si>
    <t>Cheltuieli totale la 1000 lei venituri totale                         (Rd. 7/Rd. 1) x 1000</t>
  </si>
  <si>
    <t>Plati restante</t>
  </si>
  <si>
    <t xml:space="preserve">Creante restante </t>
  </si>
  <si>
    <t>3a</t>
  </si>
  <si>
    <t>cf.HG/ Ordin comun</t>
  </si>
  <si>
    <t>Din care:</t>
  </si>
  <si>
    <t>Trim. I</t>
  </si>
  <si>
    <t>Trim. II</t>
  </si>
  <si>
    <t>Trim. III</t>
  </si>
  <si>
    <t>An</t>
  </si>
  <si>
    <t>6b</t>
  </si>
  <si>
    <t>6c</t>
  </si>
  <si>
    <t>6d</t>
  </si>
  <si>
    <t>8=5/3a</t>
  </si>
  <si>
    <t>VENITURI TOTALE (Rd.2+Rd.22+Rd.28)</t>
  </si>
  <si>
    <t>Venituri totale din exploatare (rd.3+rd.8+rd.9+rd.12+rd.13+rd.14)  din care:</t>
  </si>
  <si>
    <t>din subventii si transferuri de exploatare aferente cifrei de afaceri nete (Rd.10+Rd.11), din care:</t>
  </si>
  <si>
    <t xml:space="preserve">CHELTUIELI TOTALE (Rd.30+Rd.136+Rd.144) </t>
  </si>
  <si>
    <t>Cheltuieli de exploatare (Rd.31+Rd.79+Rd.86+Rd.120), din care:</t>
  </si>
  <si>
    <t>cheltuieli cu gazele naturale (6022.2)</t>
  </si>
  <si>
    <t>cheltuieli cu combustibilii  (6022.1)</t>
  </si>
  <si>
    <t>cheltuieli privind marfurile</t>
  </si>
  <si>
    <t xml:space="preserve"> - interna </t>
  </si>
  <si>
    <t>i1)</t>
  </si>
  <si>
    <t>i2)</t>
  </si>
  <si>
    <t>i3)</t>
  </si>
  <si>
    <t>i4)</t>
  </si>
  <si>
    <t xml:space="preserve">     -     aferente bunurilor de natura domeniului public</t>
  </si>
  <si>
    <t>i5)</t>
  </si>
  <si>
    <t>i6)</t>
  </si>
  <si>
    <t>i7)</t>
  </si>
  <si>
    <t xml:space="preserve">cheltuieli cu anunturile privind licitatiile si alte anunturi </t>
  </si>
  <si>
    <t xml:space="preserve">cheltuieli privind recrutarea si plasare personalului de conducere conform Ordonantei de urgenţă a Guvernului nr. 109/2011  </t>
  </si>
  <si>
    <t>cheltuieli cu prestaţiile efectuate de filiale</t>
  </si>
  <si>
    <t>cheltuieli cu reevaluarea imobilizarilor corporale si necorporale, din care:</t>
  </si>
  <si>
    <t xml:space="preserve">cheltuieli cu pregatirea profesionala </t>
  </si>
  <si>
    <t>cheltuieli privind intretinerea si functionarea tehnicii de calcul</t>
  </si>
  <si>
    <t>cheltuieli de asigurare si paza</t>
  </si>
  <si>
    <t xml:space="preserve"> - tichete cadou pentru cheltuieli sociale potrivit Legii nr. 193/2006, cu modificarile ulterioare;</t>
  </si>
  <si>
    <t xml:space="preserve"> - tichete de cresa, cf. Legii nr. 193/2006, cu modificarile ulterioare;</t>
  </si>
  <si>
    <t xml:space="preserve"> - externa</t>
  </si>
  <si>
    <t>Cheltuieli cu personalul (Rd.87+Rd.100+rd.104+Rd.113) din care:</t>
  </si>
  <si>
    <t xml:space="preserve">Cheltuieli de natura salariala (Rd.88+Rd.92) </t>
  </si>
  <si>
    <t>Cheltuieli cu salariile (rd. 89+rd. 90+rd. 91)                  din care:</t>
  </si>
  <si>
    <t xml:space="preserve"> sporuri, prime si alte bonificatii aferente salariului de baza (conform CCM) </t>
  </si>
  <si>
    <t>salarii de baza</t>
  </si>
  <si>
    <t>ch. privind participarea salariatilor la profitul obtinut in anul precedent</t>
  </si>
  <si>
    <t xml:space="preserve">  </t>
  </si>
  <si>
    <t>Bonusuri (Rd.93+Rd.96+rd. 97+Rd.98+Rd.99),  din care:</t>
  </si>
  <si>
    <t>cheltuieli sociale prevazute de art. 25 din Legea nr. 227/2015 privind Codul fiscal, cu modificarile si completarile ulterioare, din care:</t>
  </si>
  <si>
    <t xml:space="preserve"> - componenta fixa</t>
  </si>
  <si>
    <t xml:space="preserve"> - componenta variabila</t>
  </si>
  <si>
    <t>pentru consiliul de administratie / consiliul de supraveghere, din care:</t>
  </si>
  <si>
    <t xml:space="preserve">Cheltuieli cu asigurarile si protectia sociala, fondurile speciale si alte obligatii legale (Rd.114+Rd.115+Rd.116+Rd.117+Rd.118+Rd.119), din care:   </t>
  </si>
  <si>
    <t>ch. privind contributia la asig. sociale</t>
  </si>
  <si>
    <t xml:space="preserve"> - catre bugetul general consolidat  </t>
  </si>
  <si>
    <t xml:space="preserve">        </t>
  </si>
  <si>
    <t xml:space="preserve"> -  către alţi creditori </t>
  </si>
  <si>
    <t xml:space="preserve">cheltuieli cu majorari si penalitati (Rd.122+Rd.123), din care:  </t>
  </si>
  <si>
    <t xml:space="preserve">ajustari si deprecieri pentru pierdere de valoare si provizioane (Rd.129-Rd.131), din care: </t>
  </si>
  <si>
    <t>cf. Hotarare CL</t>
  </si>
  <si>
    <t>Trim. IV</t>
  </si>
  <si>
    <t>7=6/5</t>
  </si>
  <si>
    <t xml:space="preserve">  - mii lei -</t>
  </si>
  <si>
    <r>
      <t xml:space="preserve">AUTORITATEA ADMINISTRATIEI PUBLICE CENTRALE/LOCALE: CONSILIUL LOCAL MEDGIDIA
    Operatorul economic: </t>
    </r>
    <r>
      <rPr>
        <b/>
        <sz val="11"/>
        <color indexed="8"/>
        <rFont val="Arial"/>
        <family val="2"/>
      </rPr>
      <t>SC APOLLO ECOTERM SRL</t>
    </r>
    <r>
      <rPr>
        <sz val="11"/>
        <color indexed="8"/>
        <rFont val="Arial"/>
        <family val="2"/>
      </rPr>
      <t xml:space="preserve">
    Sediul/Adresa: MEDGIDIA, BD. INDEPENDENTEI NR. 12A
    Cod unic de inregistrare: RO </t>
    </r>
    <r>
      <rPr>
        <b/>
        <sz val="11"/>
        <color indexed="8"/>
        <rFont val="Arial"/>
        <family val="2"/>
      </rPr>
      <t xml:space="preserve">27312152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</si>
  <si>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alte venituri din explotare (Rd. 15+Rd.16 +Rd.19 +Rd.20+Rd.21), din care:</t>
  </si>
  <si>
    <t xml:space="preserve"> - active corporale</t>
  </si>
  <si>
    <t xml:space="preserve"> - active necorporale</t>
  </si>
  <si>
    <t xml:space="preserve">Venituri financiare (Rd.23+ Rd.24 +Rd.25 + Rd.26+Rd.27), din care: </t>
  </si>
  <si>
    <t xml:space="preserve"> Cheltuieli cu bunuri si servicii (Rd.32+Rd.40+Rd.46), din care: </t>
  </si>
  <si>
    <t>36a</t>
  </si>
  <si>
    <t>36b</t>
  </si>
  <si>
    <t>Cheltuieli privind serviciile executate de terti (Rd.41+Rd.42+Rd.45), din care:</t>
  </si>
  <si>
    <t>cheltuieli privind chiriile (Rd.43+Rd.44) din care:</t>
  </si>
  <si>
    <t>Cheltuieli cu alte servicii executate de terti (Rd.47+Rd.48+Rd.50+Rd.57+Rd.62+Rd.63+ Rd.67+Rd.68+ Rd.69+Rd.78), din care:</t>
  </si>
  <si>
    <t xml:space="preserve">cheltuieli de protocol, reclama si publicitate (Rd.51+Rd.53), din care:  </t>
  </si>
  <si>
    <t xml:space="preserve">  - tichete cadou potrivit Legii nr. 193/2006 cu modificarile ulterioare</t>
  </si>
  <si>
    <t xml:space="preserve"> - tichete cadou ptr. cheltuieli de reclama si publicitate, potrivit Legii nr. 193/2006, cu modificarile ulterioare </t>
  </si>
  <si>
    <t xml:space="preserve"> - tichete cadou ptr. campanii de marketing, studiul pietei, promovarea pe piete existente sau noi, potrivit Legii nr. 193/2006, cu modificarile ulterioare  </t>
  </si>
  <si>
    <t xml:space="preserve"> - ch. de promovare a produselor</t>
  </si>
  <si>
    <t xml:space="preserve">Ch. cu sponsorizarea cf. OUG 2/2015 (Rd.58+Rd.59+Rd.61), din care: </t>
  </si>
  <si>
    <t xml:space="preserve">ch. de sponsorizare pt. alte activitati </t>
  </si>
  <si>
    <t>ch. de sponsorizare a in domeniile educatie, invatamant, social si sport, din care:</t>
  </si>
  <si>
    <t xml:space="preserve"> - pentru cluburile sportive</t>
  </si>
  <si>
    <t>ch. de sponsorizare in domeniul medical si sanatate</t>
  </si>
  <si>
    <t>cheltuieli cu diurna (Rd.65+Rd.66), din care:</t>
  </si>
  <si>
    <t>Cheltuieli cu impozite, taxe si varsaminte asimilate (Rd.80+Rd.81+Rd.82+Rd.83+Rd.84+ Rd. 85), din care:</t>
  </si>
  <si>
    <t xml:space="preserve">Cheltuieli aferente contractului de mandat si a unor organe de conducere si control, comisii si comitete (Rd.105+Rd.108+Rd.111+Rd.112),       din care:   </t>
  </si>
  <si>
    <t>130a</t>
  </si>
  <si>
    <t>Venituri din provizioane si ajustari pt depreciere si pierderi de valoare, din care:</t>
  </si>
  <si>
    <t>f1.1)</t>
  </si>
  <si>
    <r>
      <t xml:space="preserve"> -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provizioane privind participarea la profit a salariatilor</t>
    </r>
  </si>
  <si>
    <t>f1.2)</t>
  </si>
  <si>
    <r>
      <t xml:space="preserve"> -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provizioane in legatura cu contractul de mandat</t>
    </r>
  </si>
  <si>
    <t>f2.1)</t>
  </si>
  <si>
    <t xml:space="preserve"> - din participarea salariatilor la profit</t>
  </si>
  <si>
    <t xml:space="preserve"> - din deprecierea imobilizarilor corporale si a activelor circulante</t>
  </si>
  <si>
    <t xml:space="preserve"> - venituri din alte provizioane</t>
  </si>
  <si>
    <t xml:space="preserve">Cheltuieli financiare (Rd.137+Rd.140+Rd.143), din care: </t>
  </si>
  <si>
    <t xml:space="preserve">cheltuieli privind dobanzile , din care:       </t>
  </si>
  <si>
    <t xml:space="preserve">cheltuieli din diferente de curs valutar, din care:   </t>
  </si>
  <si>
    <t xml:space="preserve">REZULTATUL BRUT (profit/pierdere) (Rd.1-Rd.29) </t>
  </si>
  <si>
    <t>venituri neimpozabile</t>
  </si>
  <si>
    <t>Cheltuieli de natura salariala (rd. 87)</t>
  </si>
  <si>
    <t>Cheltuieli cu salariile (rd. 88)</t>
  </si>
  <si>
    <t>Nr. salariati prognozat la finele  anului</t>
  </si>
  <si>
    <t xml:space="preserve">Castigul mediu lunar pe salariat determinat pe baza chelt. salariale (Rd.151/Rd.153)/12*1000 </t>
  </si>
  <si>
    <t xml:space="preserve">Castigul mediu lunar pe salariat (lei/persoana)determinat pe baza chelt. de natura salariala [(Rd.150-Rd.93 - rd. 98)/Rd.153]/12*1000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</si>
  <si>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Productivitatea muncii in unitati valorice pe total personal mediu  ( mii lei/persoana) (Rd.2/Rd.153)</t>
  </si>
  <si>
    <t>Creante restante, din care:</t>
  </si>
  <si>
    <t xml:space="preserve"> - de la operatori cu capital integral/majoritar de stat</t>
  </si>
  <si>
    <t xml:space="preserve"> - de la operatori cu capital privat</t>
  </si>
  <si>
    <t xml:space="preserve"> - de la bugetul local</t>
  </si>
  <si>
    <t>de la alte entitati</t>
  </si>
  <si>
    <t xml:space="preserve"> - de la bugetul de stat</t>
  </si>
  <si>
    <t>Credite pt. finantarea activitatii curente (soldul ramas de rambursat)</t>
  </si>
  <si>
    <t>4=3/2</t>
  </si>
  <si>
    <t>Gradul de realizare a veniturilor  totale</t>
  </si>
  <si>
    <t xml:space="preserve">*) Veniturile totale si veniturile din exploatare vor fi diminuate cu sumele primite de la bugetul de stat
    </t>
  </si>
  <si>
    <t>Venituri din exploatare   *)</t>
  </si>
  <si>
    <t>I.</t>
  </si>
  <si>
    <t xml:space="preserve">                 </t>
  </si>
  <si>
    <t>Venituri totale (rd. 1+rd. 2+rd. 3) *), din care:</t>
  </si>
  <si>
    <t>Preliminat/ Rectificat</t>
  </si>
  <si>
    <t>Aprobat  initial</t>
  </si>
  <si>
    <t>NR. CRT.</t>
  </si>
  <si>
    <t xml:space="preserve">D. </t>
  </si>
  <si>
    <t>Alte cheltuieli de exploatare (Rd.121+Rd.124+Rd.125+Rd.126+Rd.127+ Rd.128),   din care:</t>
  </si>
  <si>
    <t xml:space="preserve"> - nr. mediu personal furniz. En. Termica</t>
  </si>
  <si>
    <t xml:space="preserve"> - pondere in venituri totale de exploatare = rd. 162/rd2</t>
  </si>
  <si>
    <t>Productivitatea muncii in unitati fizice pe total personal mediu angajat la furnizare energie termica(cantitate produse finite / persoana)        W = QPF/rd. 159</t>
  </si>
  <si>
    <r>
      <t xml:space="preserve"> - cantitatea de produse finite (</t>
    </r>
    <r>
      <rPr>
        <b/>
        <sz val="9"/>
        <color indexed="8"/>
        <rFont val="Arial"/>
        <family val="2"/>
      </rPr>
      <t>QPF)</t>
    </r>
  </si>
  <si>
    <r>
      <t xml:space="preserve"> - pret mediu (</t>
    </r>
    <r>
      <rPr>
        <b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>)</t>
    </r>
  </si>
  <si>
    <r>
      <t xml:space="preserve"> - valoare = </t>
    </r>
    <r>
      <rPr>
        <b/>
        <sz val="9"/>
        <color indexed="8"/>
        <rFont val="Arial"/>
        <family val="2"/>
      </rPr>
      <t xml:space="preserve">QPF x p </t>
    </r>
  </si>
  <si>
    <t>Cheltuieli privind stocurile (rd.33+rd.34 + rd. 36b + rd. 37 + rd.38 + rd. 39) din care:</t>
  </si>
  <si>
    <t xml:space="preserve">pentru alte comisii si comitete constituite potrivit legii </t>
  </si>
  <si>
    <t>78b</t>
  </si>
  <si>
    <t>alte cheltuieli, din care:</t>
  </si>
  <si>
    <t>j1)</t>
  </si>
  <si>
    <t xml:space="preserve"> - servicii audit statutar</t>
  </si>
  <si>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cheltuieli privind ajustarile si provizioanele</t>
    </r>
  </si>
  <si>
    <t>din anularea provizioanelor (rd. 133 + rd. 134 + rd. 135), din care;</t>
  </si>
  <si>
    <t xml:space="preserve"> - ajustari privind deprecierea imobilizarilor corporale si a activelor circulante</t>
  </si>
  <si>
    <t>130b</t>
  </si>
  <si>
    <t>f1.3)</t>
  </si>
  <si>
    <t>Castigul mediu lunar pe salariat (lei/persoana) determinat pe baza cheltuielilor de natura salariala (Rd. 155 anexa 2)</t>
  </si>
  <si>
    <t xml:space="preserve">  -mii lei -</t>
  </si>
  <si>
    <t>Rectificat</t>
  </si>
  <si>
    <t>Aprobat initial</t>
  </si>
  <si>
    <t xml:space="preserve"> - instalatii de lucru</t>
  </si>
  <si>
    <t xml:space="preserve"> - reabilitare PT16 in vederea amenajarii unor spatuii de birouri pentru sediul Apollo</t>
  </si>
  <si>
    <r>
      <t xml:space="preserve">b) pentru bunurile de natura domeniului public al statului sau al </t>
    </r>
    <r>
      <rPr>
        <b/>
        <sz val="8"/>
        <color indexed="8"/>
        <rFont val="Arial"/>
        <family val="2"/>
      </rPr>
      <t>unităţii administrativ teritoriale:</t>
    </r>
  </si>
  <si>
    <t>MARIREA TARIFELOR DE EXECUTARE A  LUCRARILOR DE INTRETINERE SPATII VERZI SI SDI</t>
  </si>
  <si>
    <t>Influente (+/-)</t>
  </si>
  <si>
    <t>RENEGOCIEREA REDEVENTEI DATORATE AUTORITATII LOCALE PENTRU CONTRACTELE DE DELEGARE A LUCRARILOR</t>
  </si>
  <si>
    <t>28.02.2018</t>
  </si>
  <si>
    <t>CONDUCATORUL UNITATII</t>
  </si>
  <si>
    <t>Anexa 1</t>
  </si>
  <si>
    <r>
      <t xml:space="preserve">Anexa 3              </t>
    </r>
    <r>
      <rPr>
        <sz val="9"/>
        <color indexed="8"/>
        <rFont val="Arial"/>
        <family val="2"/>
      </rPr>
      <t>-   mii lei  -</t>
    </r>
  </si>
  <si>
    <t xml:space="preserve">                                      Masuri de imbunatatire a rezultatului brut si reducere a platilor restante                                                                             </t>
  </si>
  <si>
    <t xml:space="preserve"> Anexa 5</t>
  </si>
  <si>
    <t>Anexa 4</t>
  </si>
  <si>
    <t xml:space="preserve">                                                                                               SIMA CONSTANTIN</t>
  </si>
  <si>
    <t xml:space="preserve">                                      SIMA CONSTANTIN</t>
  </si>
  <si>
    <t>SIMA CONSTANTIN</t>
  </si>
  <si>
    <t>Estimări an 2019</t>
  </si>
  <si>
    <t>An 2019</t>
  </si>
  <si>
    <t>an 2019</t>
  </si>
  <si>
    <t>31.09.2017</t>
  </si>
  <si>
    <t>31.12.2017</t>
  </si>
  <si>
    <t xml:space="preserve">          CONDUCĂTORUL UNITĂŢII,                                                                                              CONTROL FINANCIAR DE GESTIUNE
                                                                                                                                          BADEA DANIELA                                                                         </t>
  </si>
  <si>
    <r>
      <t xml:space="preserve">AUTORITATEA ADMINISTRATIEI PUBLICE CENTRALE/LOCALE: CONSILIUL LOCAL MEDGIDIA                                                                           Anexa 2
    Operatorul economic: </t>
    </r>
    <r>
      <rPr>
        <b/>
        <sz val="11"/>
        <color indexed="8"/>
        <rFont val="Arial"/>
        <family val="2"/>
      </rPr>
      <t>SC APOLLO ECOTERM SRL</t>
    </r>
    <r>
      <rPr>
        <sz val="11"/>
        <color indexed="8"/>
        <rFont val="Arial"/>
        <family val="2"/>
      </rPr>
      <t xml:space="preserve">
    Sediul/Adresa: MEDGIDIA, BD. INDEPENDENTEI NR. 12A
    Cod unic de inregistrare: RO 27312152                                                                                                                                                                                                                                                                                                                                                                                                                                                                                                                                                                                                                                                                                                                                                                                                                                                                                                                                                                                                                                                                                                                                                                                                                            
                                                                                            </t>
    </r>
    <r>
      <rPr>
        <b/>
        <sz val="11"/>
        <color indexed="8"/>
        <rFont val="Arial"/>
        <family val="2"/>
      </rPr>
      <t>Detalierea indicatorilor economico-financiari
                                           prevazuti in bugetul de venituri si cheltuieli  pe anul 2018 si  repartizarea pe trimestre a   acestora                 - mii lei -</t>
    </r>
  </si>
  <si>
    <t>Propuneri an curent 2018</t>
  </si>
  <si>
    <t>Prevederi an precedent 
2017</t>
  </si>
  <si>
    <t>Realizat 2016</t>
  </si>
  <si>
    <t>%    2018/2017</t>
  </si>
  <si>
    <t>%   2017/2016</t>
  </si>
  <si>
    <t xml:space="preserve">cheltuieli privind alte contribuţii şi fonduri </t>
  </si>
  <si>
    <t>%   2018/2017
6=5/4</t>
  </si>
  <si>
    <t>An precedent 2017</t>
  </si>
  <si>
    <t>An curent 2018</t>
  </si>
  <si>
    <t>An 2020</t>
  </si>
  <si>
    <t>an precedent 2017</t>
  </si>
  <si>
    <t>an curent 2018</t>
  </si>
  <si>
    <t>an 2020</t>
  </si>
  <si>
    <t xml:space="preserve"> CONDUCĂTORUL UNITĂŢII,                                                                                               CONTROL FINANCIAR DE GESTIUNE
                                                                                                                                                  </t>
  </si>
  <si>
    <t xml:space="preserve">                                     BADEA DANIELA</t>
  </si>
  <si>
    <r>
      <rPr>
        <sz val="10"/>
        <color indexed="8"/>
        <rFont val="Arial"/>
        <family val="2"/>
      </rPr>
      <t xml:space="preserve"> CONDUCĂTORUL UNITĂŢII,                                                            CONTROL FINANCIAR DE GESTIUNE</t>
    </r>
    <r>
      <rPr>
        <sz val="11"/>
        <color indexed="8"/>
        <rFont val="Arial"/>
        <family val="2"/>
      </rPr>
      <t xml:space="preserve">
                                                                                                                                                  </t>
    </r>
  </si>
  <si>
    <t>BADEA DANIELA</t>
  </si>
  <si>
    <t>Prevederi an 2016</t>
  </si>
  <si>
    <t>Prevederi an precedent 2017</t>
  </si>
  <si>
    <t xml:space="preserve">   BADEA DANIELA</t>
  </si>
  <si>
    <t xml:space="preserve">CONDUCĂTORUL UNITĂŢII,                                                                                CONTROL FINANCIAR DE GESTIUNE         </t>
  </si>
  <si>
    <t xml:space="preserve">      CONTROL FINANCIAR DE GESTIUNE         </t>
  </si>
  <si>
    <t>31.03.2018</t>
  </si>
  <si>
    <t>30.06.2018</t>
  </si>
  <si>
    <t xml:space="preserve">BUGETUL DE VENITURI ŞI CHELTUIELI  PE ANUL 2018 </t>
  </si>
  <si>
    <t>Realizat / Preliminat  an precedent 
2017</t>
  </si>
  <si>
    <t>Estimări an 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</si>
</sst>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¥€-2]\ #,##0.00_);[Red]\([$¥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Calibri"/>
      <family val="2"/>
    </font>
    <font>
      <i/>
      <sz val="9"/>
      <color indexed="8"/>
      <name val="Arial"/>
      <family val="2"/>
    </font>
    <font>
      <sz val="11"/>
      <name val="Calibri"/>
      <family val="2"/>
    </font>
    <font>
      <b/>
      <sz val="9"/>
      <color indexed="30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30"/>
      <name val="Arial"/>
      <family val="2"/>
    </font>
    <font>
      <i/>
      <sz val="11"/>
      <color indexed="8"/>
      <name val="Calibri"/>
      <family val="2"/>
    </font>
    <font>
      <b/>
      <sz val="11"/>
      <color indexed="30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rgb="FF0070C0"/>
      <name val="Arial"/>
      <family val="2"/>
    </font>
    <font>
      <b/>
      <i/>
      <sz val="9"/>
      <color rgb="FF00B05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70C0"/>
      <name val="Arial"/>
      <family val="2"/>
    </font>
    <font>
      <i/>
      <sz val="11"/>
      <color theme="1"/>
      <name val="Calibri"/>
      <family val="2"/>
    </font>
    <font>
      <b/>
      <sz val="11"/>
      <color rgb="FF0070C0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404040"/>
      </bottom>
    </border>
    <border>
      <left style="medium">
        <color rgb="FF404040"/>
      </left>
      <right style="medium">
        <color rgb="FF404040"/>
      </right>
      <top style="medium">
        <color rgb="FF404040"/>
      </top>
      <bottom style="medium">
        <color rgb="FF40404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404040"/>
      </left>
      <right style="medium">
        <color rgb="FF404040"/>
      </right>
      <top style="medium">
        <color rgb="FF404040"/>
      </top>
      <bottom>
        <color indexed="63"/>
      </bottom>
    </border>
    <border>
      <left style="medium">
        <color rgb="FF404040"/>
      </left>
      <right style="medium">
        <color rgb="FF404040"/>
      </right>
      <top>
        <color indexed="63"/>
      </top>
      <bottom style="medium">
        <color rgb="FF404040"/>
      </bottom>
    </border>
    <border>
      <left style="medium">
        <color rgb="FF404040"/>
      </left>
      <right>
        <color indexed="63"/>
      </right>
      <top style="medium">
        <color rgb="FF404040"/>
      </top>
      <bottom style="medium">
        <color rgb="FF404040"/>
      </bottom>
    </border>
    <border>
      <left>
        <color indexed="63"/>
      </left>
      <right style="medium">
        <color rgb="FF404040"/>
      </right>
      <top style="medium">
        <color rgb="FF404040"/>
      </top>
      <bottom style="medium">
        <color rgb="FF404040"/>
      </bottom>
    </border>
    <border>
      <left>
        <color indexed="63"/>
      </left>
      <right>
        <color indexed="63"/>
      </right>
      <top style="medium">
        <color rgb="FF404040"/>
      </top>
      <bottom style="medium">
        <color rgb="FF4040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62" fillId="0" borderId="10" xfId="0" applyNumberFormat="1" applyFont="1" applyBorder="1" applyAlignment="1">
      <alignment wrapText="1"/>
    </xf>
    <xf numFmtId="10" fontId="62" fillId="0" borderId="10" xfId="0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9" fontId="63" fillId="0" borderId="10" xfId="0" applyNumberFormat="1" applyFont="1" applyBorder="1" applyAlignment="1">
      <alignment wrapText="1"/>
    </xf>
    <xf numFmtId="10" fontId="63" fillId="0" borderId="10" xfId="0" applyNumberFormat="1" applyFont="1" applyBorder="1" applyAlignment="1">
      <alignment wrapText="1"/>
    </xf>
    <xf numFmtId="3" fontId="63" fillId="0" borderId="10" xfId="0" applyNumberFormat="1" applyFont="1" applyBorder="1" applyAlignment="1">
      <alignment wrapText="1"/>
    </xf>
    <xf numFmtId="3" fontId="6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 vertical="center" wrapText="1"/>
    </xf>
    <xf numFmtId="9" fontId="63" fillId="0" borderId="12" xfId="0" applyNumberFormat="1" applyFont="1" applyBorder="1" applyAlignment="1">
      <alignment/>
    </xf>
    <xf numFmtId="0" fontId="62" fillId="0" borderId="11" xfId="0" applyFont="1" applyBorder="1" applyAlignment="1">
      <alignment wrapText="1"/>
    </xf>
    <xf numFmtId="9" fontId="62" fillId="0" borderId="12" xfId="0" applyNumberFormat="1" applyFont="1" applyBorder="1" applyAlignment="1">
      <alignment/>
    </xf>
    <xf numFmtId="0" fontId="62" fillId="0" borderId="12" xfId="0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wrapText="1"/>
    </xf>
    <xf numFmtId="3" fontId="62" fillId="0" borderId="14" xfId="0" applyNumberFormat="1" applyFont="1" applyBorder="1" applyAlignment="1">
      <alignment wrapText="1"/>
    </xf>
    <xf numFmtId="10" fontId="62" fillId="0" borderId="14" xfId="0" applyNumberFormat="1" applyFont="1" applyBorder="1" applyAlignment="1">
      <alignment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right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top" wrapText="1"/>
    </xf>
    <xf numFmtId="0" fontId="65" fillId="0" borderId="16" xfId="0" applyFont="1" applyBorder="1" applyAlignment="1">
      <alignment vertical="top" wrapText="1"/>
    </xf>
    <xf numFmtId="0" fontId="67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top" wrapText="1"/>
    </xf>
    <xf numFmtId="10" fontId="68" fillId="0" borderId="10" xfId="0" applyNumberFormat="1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10" fontId="64" fillId="0" borderId="10" xfId="0" applyNumberFormat="1" applyFont="1" applyBorder="1" applyAlignment="1">
      <alignment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6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top" wrapText="1"/>
    </xf>
    <xf numFmtId="0" fontId="63" fillId="0" borderId="0" xfId="0" applyFont="1" applyAlignment="1">
      <alignment horizontal="center"/>
    </xf>
    <xf numFmtId="0" fontId="64" fillId="0" borderId="10" xfId="0" applyFont="1" applyBorder="1" applyAlignment="1">
      <alignment vertical="top" wrapText="1"/>
    </xf>
    <xf numFmtId="0" fontId="62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4" fillId="33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center" wrapText="1"/>
    </xf>
    <xf numFmtId="0" fontId="64" fillId="0" borderId="18" xfId="0" applyFont="1" applyBorder="1" applyAlignment="1">
      <alignment horizontal="left" wrapText="1"/>
    </xf>
    <xf numFmtId="0" fontId="68" fillId="0" borderId="10" xfId="0" applyFont="1" applyBorder="1" applyAlignment="1">
      <alignment horizontal="center" wrapText="1"/>
    </xf>
    <xf numFmtId="3" fontId="35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68" fillId="34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horizontal="center" wrapText="1"/>
    </xf>
    <xf numFmtId="10" fontId="73" fillId="0" borderId="10" xfId="0" applyNumberFormat="1" applyFont="1" applyBorder="1" applyAlignment="1">
      <alignment wrapText="1"/>
    </xf>
    <xf numFmtId="0" fontId="68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 wrapText="1"/>
    </xf>
    <xf numFmtId="0" fontId="73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right" wrapText="1"/>
    </xf>
    <xf numFmtId="3" fontId="64" fillId="0" borderId="10" xfId="0" applyNumberFormat="1" applyFont="1" applyBorder="1" applyAlignment="1">
      <alignment horizontal="right" wrapText="1"/>
    </xf>
    <xf numFmtId="3" fontId="68" fillId="34" borderId="10" xfId="0" applyNumberFormat="1" applyFont="1" applyFill="1" applyBorder="1" applyAlignment="1">
      <alignment horizontal="right" wrapText="1"/>
    </xf>
    <xf numFmtId="3" fontId="73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0" fontId="64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 wrapText="1"/>
    </xf>
    <xf numFmtId="0" fontId="68" fillId="0" borderId="19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34" borderId="10" xfId="0" applyFont="1" applyFill="1" applyBorder="1" applyAlignment="1">
      <alignment horizontal="center" wrapText="1"/>
    </xf>
    <xf numFmtId="3" fontId="72" fillId="0" borderId="10" xfId="0" applyNumberFormat="1" applyFont="1" applyBorder="1" applyAlignment="1">
      <alignment horizontal="right" wrapText="1"/>
    </xf>
    <xf numFmtId="0" fontId="7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wrapText="1"/>
    </xf>
    <xf numFmtId="0" fontId="74" fillId="0" borderId="10" xfId="0" applyFont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wrapText="1"/>
    </xf>
    <xf numFmtId="3" fontId="74" fillId="0" borderId="10" xfId="0" applyNumberFormat="1" applyFont="1" applyBorder="1" applyAlignment="1">
      <alignment horizontal="right" wrapText="1"/>
    </xf>
    <xf numFmtId="0" fontId="75" fillId="34" borderId="10" xfId="0" applyFont="1" applyFill="1" applyBorder="1" applyAlignment="1">
      <alignment horizontal="center" wrapText="1"/>
    </xf>
    <xf numFmtId="3" fontId="75" fillId="34" borderId="10" xfId="0" applyNumberFormat="1" applyFont="1" applyFill="1" applyBorder="1" applyAlignment="1">
      <alignment horizontal="right" wrapText="1"/>
    </xf>
    <xf numFmtId="10" fontId="75" fillId="34" borderId="10" xfId="0" applyNumberFormat="1" applyFont="1" applyFill="1" applyBorder="1" applyAlignment="1">
      <alignment wrapText="1"/>
    </xf>
    <xf numFmtId="0" fontId="76" fillId="0" borderId="10" xfId="0" applyFont="1" applyBorder="1" applyAlignment="1">
      <alignment horizontal="center" wrapText="1"/>
    </xf>
    <xf numFmtId="3" fontId="76" fillId="0" borderId="10" xfId="0" applyNumberFormat="1" applyFont="1" applyBorder="1" applyAlignment="1">
      <alignment horizontal="right" wrapText="1"/>
    </xf>
    <xf numFmtId="10" fontId="76" fillId="0" borderId="10" xfId="0" applyNumberFormat="1" applyFont="1" applyBorder="1" applyAlignment="1">
      <alignment wrapText="1"/>
    </xf>
    <xf numFmtId="3" fontId="75" fillId="0" borderId="10" xfId="0" applyNumberFormat="1" applyFont="1" applyBorder="1" applyAlignment="1">
      <alignment horizontal="right" wrapText="1"/>
    </xf>
    <xf numFmtId="10" fontId="75" fillId="0" borderId="10" xfId="0" applyNumberFormat="1" applyFont="1" applyBorder="1" applyAlignment="1">
      <alignment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center" wrapText="1"/>
    </xf>
    <xf numFmtId="0" fontId="76" fillId="34" borderId="10" xfId="0" applyFont="1" applyFill="1" applyBorder="1" applyAlignment="1">
      <alignment horizontal="center" wrapText="1"/>
    </xf>
    <xf numFmtId="0" fontId="72" fillId="34" borderId="10" xfId="0" applyFont="1" applyFill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wrapText="1"/>
    </xf>
    <xf numFmtId="0" fontId="77" fillId="0" borderId="0" xfId="0" applyFont="1" applyAlignment="1">
      <alignment wrapText="1"/>
    </xf>
    <xf numFmtId="0" fontId="72" fillId="0" borderId="18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center" vertical="top" wrapText="1"/>
    </xf>
    <xf numFmtId="3" fontId="77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vertical="top" wrapText="1"/>
    </xf>
    <xf numFmtId="0" fontId="72" fillId="34" borderId="10" xfId="0" applyFont="1" applyFill="1" applyBorder="1" applyAlignment="1">
      <alignment horizontal="center" vertical="top" wrapText="1"/>
    </xf>
    <xf numFmtId="0" fontId="68" fillId="13" borderId="19" xfId="0" applyFont="1" applyFill="1" applyBorder="1" applyAlignment="1">
      <alignment vertical="center" wrapText="1"/>
    </xf>
    <xf numFmtId="0" fontId="68" fillId="13" borderId="10" xfId="0" applyFont="1" applyFill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wrapText="1"/>
    </xf>
    <xf numFmtId="3" fontId="68" fillId="13" borderId="10" xfId="0" applyNumberFormat="1" applyFont="1" applyFill="1" applyBorder="1" applyAlignment="1">
      <alignment horizontal="right" wrapText="1"/>
    </xf>
    <xf numFmtId="10" fontId="64" fillId="13" borderId="10" xfId="0" applyNumberFormat="1" applyFont="1" applyFill="1" applyBorder="1" applyAlignment="1">
      <alignment wrapText="1"/>
    </xf>
    <xf numFmtId="0" fontId="62" fillId="13" borderId="11" xfId="0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 wrapText="1"/>
    </xf>
    <xf numFmtId="3" fontId="62" fillId="13" borderId="10" xfId="0" applyNumberFormat="1" applyFont="1" applyFill="1" applyBorder="1" applyAlignment="1">
      <alignment wrapText="1"/>
    </xf>
    <xf numFmtId="10" fontId="62" fillId="13" borderId="10" xfId="0" applyNumberFormat="1" applyFont="1" applyFill="1" applyBorder="1" applyAlignment="1">
      <alignment wrapText="1"/>
    </xf>
    <xf numFmtId="0" fontId="62" fillId="13" borderId="12" xfId="0" applyFont="1" applyFill="1" applyBorder="1" applyAlignment="1">
      <alignment/>
    </xf>
    <xf numFmtId="0" fontId="68" fillId="3" borderId="10" xfId="0" applyFont="1" applyFill="1" applyBorder="1" applyAlignment="1">
      <alignment horizontal="center" vertical="center" wrapText="1"/>
    </xf>
    <xf numFmtId="0" fontId="68" fillId="3" borderId="10" xfId="0" applyFont="1" applyFill="1" applyBorder="1" applyAlignment="1">
      <alignment horizontal="center" wrapText="1"/>
    </xf>
    <xf numFmtId="3" fontId="68" fillId="3" borderId="10" xfId="0" applyNumberFormat="1" applyFont="1" applyFill="1" applyBorder="1" applyAlignment="1">
      <alignment horizontal="right" wrapText="1"/>
    </xf>
    <xf numFmtId="10" fontId="64" fillId="3" borderId="10" xfId="0" applyNumberFormat="1" applyFont="1" applyFill="1" applyBorder="1" applyAlignment="1">
      <alignment wrapText="1"/>
    </xf>
    <xf numFmtId="0" fontId="64" fillId="3" borderId="10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wrapText="1"/>
    </xf>
    <xf numFmtId="3" fontId="64" fillId="3" borderId="10" xfId="0" applyNumberFormat="1" applyFont="1" applyFill="1" applyBorder="1" applyAlignment="1">
      <alignment horizontal="right" wrapText="1"/>
    </xf>
    <xf numFmtId="3" fontId="11" fillId="33" borderId="10" xfId="0" applyNumberFormat="1" applyFont="1" applyFill="1" applyBorder="1" applyAlignment="1">
      <alignment horizontal="right" wrapText="1"/>
    </xf>
    <xf numFmtId="10" fontId="65" fillId="0" borderId="10" xfId="0" applyNumberFormat="1" applyFont="1" applyBorder="1" applyAlignment="1">
      <alignment wrapText="1"/>
    </xf>
    <xf numFmtId="0" fontId="63" fillId="0" borderId="10" xfId="0" applyFont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top" wrapText="1"/>
    </xf>
    <xf numFmtId="0" fontId="65" fillId="33" borderId="16" xfId="0" applyFont="1" applyFill="1" applyBorder="1" applyAlignment="1">
      <alignment vertical="top" wrapText="1"/>
    </xf>
    <xf numFmtId="0" fontId="65" fillId="34" borderId="16" xfId="0" applyFont="1" applyFill="1" applyBorder="1" applyAlignment="1">
      <alignment vertical="top" wrapText="1"/>
    </xf>
    <xf numFmtId="0" fontId="67" fillId="34" borderId="16" xfId="0" applyFont="1" applyFill="1" applyBorder="1" applyAlignment="1">
      <alignment vertical="top" wrapText="1"/>
    </xf>
    <xf numFmtId="0" fontId="67" fillId="0" borderId="16" xfId="0" applyFont="1" applyBorder="1" applyAlignment="1">
      <alignment horizontal="center" vertical="top" wrapText="1"/>
    </xf>
    <xf numFmtId="0" fontId="67" fillId="0" borderId="16" xfId="0" applyFont="1" applyBorder="1" applyAlignment="1">
      <alignment vertical="top" wrapText="1"/>
    </xf>
    <xf numFmtId="0" fontId="67" fillId="33" borderId="16" xfId="0" applyFont="1" applyFill="1" applyBorder="1" applyAlignment="1">
      <alignment vertical="top" wrapText="1"/>
    </xf>
    <xf numFmtId="0" fontId="65" fillId="35" borderId="16" xfId="0" applyFont="1" applyFill="1" applyBorder="1" applyAlignment="1">
      <alignment vertical="top" wrapText="1"/>
    </xf>
    <xf numFmtId="0" fontId="67" fillId="35" borderId="16" xfId="0" applyFont="1" applyFill="1" applyBorder="1" applyAlignment="1">
      <alignment vertical="top" wrapText="1"/>
    </xf>
    <xf numFmtId="0" fontId="67" fillId="7" borderId="16" xfId="0" applyFont="1" applyFill="1" applyBorder="1" applyAlignment="1">
      <alignment horizontal="center" vertical="top" wrapText="1"/>
    </xf>
    <xf numFmtId="0" fontId="67" fillId="7" borderId="16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67" fillId="33" borderId="16" xfId="0" applyFont="1" applyFill="1" applyBorder="1" applyAlignment="1">
      <alignment horizontal="center" vertical="top" wrapText="1"/>
    </xf>
    <xf numFmtId="0" fontId="67" fillId="6" borderId="16" xfId="0" applyFont="1" applyFill="1" applyBorder="1" applyAlignment="1">
      <alignment horizontal="center" vertical="top" wrapText="1"/>
    </xf>
    <xf numFmtId="0" fontId="67" fillId="6" borderId="16" xfId="0" applyFont="1" applyFill="1" applyBorder="1" applyAlignment="1">
      <alignment vertical="top" wrapText="1"/>
    </xf>
    <xf numFmtId="0" fontId="65" fillId="6" borderId="16" xfId="0" applyFont="1" applyFill="1" applyBorder="1" applyAlignment="1">
      <alignment horizontal="center" vertical="top" wrapText="1"/>
    </xf>
    <xf numFmtId="0" fontId="74" fillId="7" borderId="10" xfId="0" applyFont="1" applyFill="1" applyBorder="1" applyAlignment="1">
      <alignment horizontal="center" vertical="center" wrapText="1"/>
    </xf>
    <xf numFmtId="0" fontId="74" fillId="7" borderId="10" xfId="0" applyFont="1" applyFill="1" applyBorder="1" applyAlignment="1">
      <alignment horizontal="center" wrapText="1"/>
    </xf>
    <xf numFmtId="3" fontId="74" fillId="7" borderId="10" xfId="0" applyNumberFormat="1" applyFont="1" applyFill="1" applyBorder="1" applyAlignment="1">
      <alignment horizontal="right" wrapText="1"/>
    </xf>
    <xf numFmtId="10" fontId="64" fillId="7" borderId="10" xfId="0" applyNumberFormat="1" applyFont="1" applyFill="1" applyBorder="1" applyAlignment="1">
      <alignment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wrapText="1"/>
    </xf>
    <xf numFmtId="3" fontId="11" fillId="7" borderId="10" xfId="0" applyNumberFormat="1" applyFont="1" applyFill="1" applyBorder="1" applyAlignment="1">
      <alignment horizontal="right" wrapText="1"/>
    </xf>
    <xf numFmtId="0" fontId="0" fillId="7" borderId="0" xfId="0" applyFill="1" applyAlignment="1">
      <alignment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wrapText="1"/>
    </xf>
    <xf numFmtId="3" fontId="5" fillId="7" borderId="10" xfId="0" applyNumberFormat="1" applyFont="1" applyFill="1" applyBorder="1" applyAlignment="1">
      <alignment horizontal="right" wrapText="1"/>
    </xf>
    <xf numFmtId="3" fontId="64" fillId="7" borderId="10" xfId="0" applyNumberFormat="1" applyFont="1" applyFill="1" applyBorder="1" applyAlignment="1">
      <alignment horizontal="right" wrapText="1"/>
    </xf>
    <xf numFmtId="0" fontId="5" fillId="7" borderId="10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wrapText="1"/>
    </xf>
    <xf numFmtId="0" fontId="10" fillId="7" borderId="10" xfId="0" applyFont="1" applyFill="1" applyBorder="1" applyAlignment="1">
      <alignment horizontal="center" wrapText="1"/>
    </xf>
    <xf numFmtId="3" fontId="10" fillId="7" borderId="10" xfId="0" applyNumberFormat="1" applyFont="1" applyFill="1" applyBorder="1" applyAlignment="1">
      <alignment horizontal="right" wrapText="1"/>
    </xf>
    <xf numFmtId="0" fontId="5" fillId="7" borderId="10" xfId="0" applyFont="1" applyFill="1" applyBorder="1" applyAlignment="1">
      <alignment horizontal="left" wrapText="1"/>
    </xf>
    <xf numFmtId="3" fontId="0" fillId="7" borderId="10" xfId="0" applyNumberForma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1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9" fontId="2" fillId="33" borderId="10" xfId="0" applyNumberFormat="1" applyFont="1" applyFill="1" applyBorder="1" applyAlignment="1">
      <alignment wrapText="1"/>
    </xf>
    <xf numFmtId="9" fontId="2" fillId="33" borderId="12" xfId="0" applyNumberFormat="1" applyFont="1" applyFill="1" applyBorder="1" applyAlignment="1">
      <alignment/>
    </xf>
    <xf numFmtId="9" fontId="62" fillId="0" borderId="14" xfId="0" applyNumberFormat="1" applyFont="1" applyBorder="1" applyAlignment="1">
      <alignment wrapText="1"/>
    </xf>
    <xf numFmtId="9" fontId="62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79" fillId="0" borderId="0" xfId="0" applyFont="1" applyAlignment="1">
      <alignment wrapText="1"/>
    </xf>
    <xf numFmtId="0" fontId="63" fillId="0" borderId="21" xfId="0" applyFont="1" applyBorder="1" applyAlignment="1">
      <alignment vertical="center"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wrapText="1"/>
    </xf>
    <xf numFmtId="0" fontId="62" fillId="0" borderId="22" xfId="0" applyFont="1" applyBorder="1" applyAlignment="1">
      <alignment horizontal="left" wrapText="1"/>
    </xf>
    <xf numFmtId="0" fontId="62" fillId="0" borderId="23" xfId="0" applyFont="1" applyBorder="1" applyAlignment="1">
      <alignment horizontal="left" wrapText="1"/>
    </xf>
    <xf numFmtId="0" fontId="62" fillId="0" borderId="24" xfId="0" applyFont="1" applyBorder="1" applyAlignment="1">
      <alignment horizontal="left" wrapText="1"/>
    </xf>
    <xf numFmtId="0" fontId="62" fillId="13" borderId="18" xfId="0" applyFont="1" applyFill="1" applyBorder="1" applyAlignment="1">
      <alignment horizontal="left" wrapText="1"/>
    </xf>
    <xf numFmtId="0" fontId="62" fillId="13" borderId="22" xfId="0" applyFont="1" applyFill="1" applyBorder="1" applyAlignment="1">
      <alignment horizontal="left" wrapText="1"/>
    </xf>
    <xf numFmtId="0" fontId="63" fillId="0" borderId="18" xfId="0" applyFont="1" applyBorder="1" applyAlignment="1">
      <alignment horizontal="left" wrapText="1"/>
    </xf>
    <xf numFmtId="0" fontId="63" fillId="0" borderId="22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81" fillId="0" borderId="29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4" fillId="3" borderId="18" xfId="0" applyFont="1" applyFill="1" applyBorder="1" applyAlignment="1">
      <alignment horizontal="left" wrapText="1"/>
    </xf>
    <xf numFmtId="0" fontId="64" fillId="3" borderId="22" xfId="0" applyFont="1" applyFill="1" applyBorder="1" applyAlignment="1">
      <alignment horizontal="left" wrapText="1"/>
    </xf>
    <xf numFmtId="0" fontId="64" fillId="0" borderId="18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wrapText="1"/>
    </xf>
    <xf numFmtId="0" fontId="64" fillId="0" borderId="22" xfId="0" applyFont="1" applyBorder="1" applyAlignment="1">
      <alignment horizontal="left" wrapText="1"/>
    </xf>
    <xf numFmtId="0" fontId="68" fillId="0" borderId="18" xfId="0" applyFont="1" applyBorder="1" applyAlignment="1">
      <alignment horizontal="left" wrapText="1"/>
    </xf>
    <xf numFmtId="0" fontId="68" fillId="0" borderId="22" xfId="0" applyFont="1" applyBorder="1" applyAlignment="1">
      <alignment horizontal="left" wrapText="1"/>
    </xf>
    <xf numFmtId="0" fontId="68" fillId="34" borderId="18" xfId="0" applyFont="1" applyFill="1" applyBorder="1" applyAlignment="1">
      <alignment horizontal="left" wrapText="1"/>
    </xf>
    <xf numFmtId="0" fontId="68" fillId="34" borderId="22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4" fillId="0" borderId="32" xfId="0" applyFont="1" applyBorder="1" applyAlignment="1">
      <alignment horizontal="center" vertical="center" wrapText="1"/>
    </xf>
    <xf numFmtId="0" fontId="68" fillId="13" borderId="18" xfId="0" applyFont="1" applyFill="1" applyBorder="1" applyAlignment="1">
      <alignment horizontal="left" vertical="center" wrapText="1"/>
    </xf>
    <xf numFmtId="0" fontId="68" fillId="13" borderId="22" xfId="0" applyFont="1" applyFill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68" fillId="3" borderId="18" xfId="0" applyFont="1" applyFill="1" applyBorder="1" applyAlignment="1">
      <alignment horizontal="left" vertical="center" wrapText="1"/>
    </xf>
    <xf numFmtId="0" fontId="68" fillId="3" borderId="22" xfId="0" applyFont="1" applyFill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68" fillId="3" borderId="18" xfId="0" applyFont="1" applyFill="1" applyBorder="1" applyAlignment="1">
      <alignment horizontal="left" wrapText="1"/>
    </xf>
    <xf numFmtId="0" fontId="68" fillId="3" borderId="22" xfId="0" applyFont="1" applyFill="1" applyBorder="1" applyAlignment="1">
      <alignment horizontal="left" wrapText="1"/>
    </xf>
    <xf numFmtId="0" fontId="64" fillId="0" borderId="1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wrapText="1"/>
    </xf>
    <xf numFmtId="0" fontId="76" fillId="0" borderId="22" xfId="0" applyFont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left" wrapText="1"/>
    </xf>
    <xf numFmtId="0" fontId="73" fillId="0" borderId="18" xfId="0" applyFont="1" applyBorder="1" applyAlignment="1">
      <alignment horizontal="left" wrapText="1"/>
    </xf>
    <xf numFmtId="0" fontId="73" fillId="0" borderId="22" xfId="0" applyFont="1" applyBorder="1" applyAlignment="1">
      <alignment horizontal="left" wrapText="1"/>
    </xf>
    <xf numFmtId="0" fontId="67" fillId="0" borderId="10" xfId="0" applyFont="1" applyBorder="1" applyAlignment="1">
      <alignment horizontal="center" vertical="center" wrapText="1"/>
    </xf>
    <xf numFmtId="0" fontId="75" fillId="34" borderId="18" xfId="0" applyFont="1" applyFill="1" applyBorder="1" applyAlignment="1">
      <alignment horizontal="center" vertical="top" wrapText="1"/>
    </xf>
    <xf numFmtId="0" fontId="75" fillId="34" borderId="33" xfId="0" applyFont="1" applyFill="1" applyBorder="1" applyAlignment="1">
      <alignment horizontal="center" vertical="top" wrapText="1"/>
    </xf>
    <xf numFmtId="0" fontId="75" fillId="34" borderId="22" xfId="0" applyFont="1" applyFill="1" applyBorder="1" applyAlignment="1">
      <alignment horizontal="center" vertical="top" wrapText="1"/>
    </xf>
    <xf numFmtId="0" fontId="72" fillId="0" borderId="18" xfId="0" applyFont="1" applyBorder="1" applyAlignment="1">
      <alignment horizontal="left" wrapText="1"/>
    </xf>
    <xf numFmtId="0" fontId="72" fillId="0" borderId="22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wrapText="1"/>
    </xf>
    <xf numFmtId="0" fontId="82" fillId="0" borderId="19" xfId="0" applyFont="1" applyBorder="1" applyAlignment="1">
      <alignment horizontal="center" vertical="top" wrapText="1"/>
    </xf>
    <xf numFmtId="0" fontId="82" fillId="0" borderId="32" xfId="0" applyFont="1" applyBorder="1" applyAlignment="1">
      <alignment horizontal="center" vertical="top" wrapText="1"/>
    </xf>
    <xf numFmtId="0" fontId="82" fillId="0" borderId="17" xfId="0" applyFont="1" applyBorder="1" applyAlignment="1">
      <alignment horizontal="center" vertical="top" wrapText="1"/>
    </xf>
    <xf numFmtId="0" fontId="73" fillId="0" borderId="19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32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left" vertical="top" wrapText="1"/>
    </xf>
    <xf numFmtId="0" fontId="11" fillId="7" borderId="10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0" fontId="62" fillId="0" borderId="34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top" wrapText="1"/>
    </xf>
    <xf numFmtId="0" fontId="74" fillId="7" borderId="18" xfId="0" applyFont="1" applyFill="1" applyBorder="1" applyAlignment="1">
      <alignment horizontal="left" wrapText="1"/>
    </xf>
    <xf numFmtId="0" fontId="74" fillId="7" borderId="22" xfId="0" applyFont="1" applyFill="1" applyBorder="1" applyAlignment="1">
      <alignment horizontal="left" wrapText="1"/>
    </xf>
    <xf numFmtId="0" fontId="11" fillId="7" borderId="18" xfId="0" applyFont="1" applyFill="1" applyBorder="1" applyAlignment="1">
      <alignment horizontal="left" wrapText="1"/>
    </xf>
    <xf numFmtId="0" fontId="11" fillId="7" borderId="22" xfId="0" applyFont="1" applyFill="1" applyBorder="1" applyAlignment="1">
      <alignment horizontal="left" wrapText="1"/>
    </xf>
    <xf numFmtId="0" fontId="7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4" fillId="0" borderId="18" xfId="0" applyFont="1" applyBorder="1" applyAlignment="1">
      <alignment horizontal="left" wrapText="1"/>
    </xf>
    <xf numFmtId="0" fontId="74" fillId="0" borderId="22" xfId="0" applyFont="1" applyBorder="1" applyAlignment="1">
      <alignment horizontal="left" wrapText="1"/>
    </xf>
    <xf numFmtId="0" fontId="64" fillId="0" borderId="18" xfId="0" applyFont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62" fillId="0" borderId="21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left" wrapText="1"/>
    </xf>
    <xf numFmtId="0" fontId="75" fillId="34" borderId="18" xfId="0" applyFont="1" applyFill="1" applyBorder="1" applyAlignment="1">
      <alignment horizontal="center" wrapText="1"/>
    </xf>
    <xf numFmtId="0" fontId="75" fillId="34" borderId="33" xfId="0" applyFont="1" applyFill="1" applyBorder="1" applyAlignment="1">
      <alignment horizontal="center" wrapText="1"/>
    </xf>
    <xf numFmtId="0" fontId="75" fillId="34" borderId="22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left" vertical="top" wrapText="1"/>
    </xf>
    <xf numFmtId="0" fontId="75" fillId="0" borderId="18" xfId="0" applyFont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73" fillId="0" borderId="19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0" fillId="7" borderId="19" xfId="0" applyFill="1" applyBorder="1" applyAlignment="1">
      <alignment horizontal="center" wrapText="1"/>
    </xf>
    <xf numFmtId="0" fontId="0" fillId="7" borderId="32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2" fillId="0" borderId="18" xfId="0" applyFont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 wrapText="1"/>
    </xf>
    <xf numFmtId="0" fontId="6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3" fillId="0" borderId="2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65" fillId="0" borderId="15" xfId="0" applyFont="1" applyBorder="1" applyAlignment="1">
      <alignment horizontal="right" vertical="center" wrapText="1"/>
    </xf>
    <xf numFmtId="0" fontId="67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3">
      <selection activeCell="J30" sqref="J30"/>
    </sheetView>
  </sheetViews>
  <sheetFormatPr defaultColWidth="9.140625" defaultRowHeight="15"/>
  <cols>
    <col min="1" max="1" width="5.57421875" style="0" customWidth="1"/>
    <col min="2" max="2" width="5.00390625" style="0" customWidth="1"/>
    <col min="3" max="4" width="4.00390625" style="0" customWidth="1"/>
    <col min="5" max="5" width="44.7109375" style="0" customWidth="1"/>
    <col min="6" max="6" width="5.7109375" style="1" customWidth="1"/>
    <col min="7" max="7" width="13.00390625" style="0" customWidth="1"/>
    <col min="8" max="8" width="11.140625" style="0" customWidth="1"/>
    <col min="9" max="9" width="12.57421875" style="0" customWidth="1"/>
    <col min="10" max="10" width="13.140625" style="0" bestFit="1" customWidth="1"/>
    <col min="11" max="11" width="10.140625" style="0" bestFit="1" customWidth="1"/>
  </cols>
  <sheetData>
    <row r="1" spans="1:13" ht="63.75" customHeight="1">
      <c r="A1" s="252" t="s">
        <v>309</v>
      </c>
      <c r="B1" s="253"/>
      <c r="C1" s="253"/>
      <c r="D1" s="253"/>
      <c r="E1" s="253"/>
      <c r="F1" s="253"/>
      <c r="G1" s="253"/>
      <c r="H1" s="253"/>
      <c r="I1" s="253"/>
      <c r="J1" s="4"/>
      <c r="K1" s="4"/>
      <c r="L1" s="262" t="s">
        <v>402</v>
      </c>
      <c r="M1" s="262"/>
    </row>
    <row r="2" spans="1:12" ht="15.75" thickBo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68" t="s">
        <v>308</v>
      </c>
    </row>
    <row r="3" spans="1:13" ht="40.5" customHeight="1">
      <c r="A3" s="263" t="s">
        <v>441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ht="21.75" customHeight="1">
      <c r="A4" s="267"/>
      <c r="B4" s="266"/>
      <c r="C4" s="266"/>
      <c r="D4" s="256" t="s">
        <v>0</v>
      </c>
      <c r="E4" s="257"/>
      <c r="F4" s="254" t="s">
        <v>1</v>
      </c>
      <c r="G4" s="254" t="s">
        <v>442</v>
      </c>
      <c r="H4" s="254" t="s">
        <v>417</v>
      </c>
      <c r="I4" s="254" t="s">
        <v>423</v>
      </c>
      <c r="J4" s="254" t="s">
        <v>410</v>
      </c>
      <c r="K4" s="254" t="s">
        <v>443</v>
      </c>
      <c r="L4" s="254" t="s">
        <v>2</v>
      </c>
      <c r="M4" s="255"/>
    </row>
    <row r="5" spans="1:13" ht="52.5" customHeight="1">
      <c r="A5" s="267"/>
      <c r="B5" s="266"/>
      <c r="C5" s="266"/>
      <c r="D5" s="258"/>
      <c r="E5" s="259"/>
      <c r="F5" s="254"/>
      <c r="G5" s="254"/>
      <c r="H5" s="254"/>
      <c r="I5" s="254"/>
      <c r="J5" s="254"/>
      <c r="K5" s="254"/>
      <c r="L5" s="15" t="s">
        <v>3</v>
      </c>
      <c r="M5" s="51" t="s">
        <v>4</v>
      </c>
    </row>
    <row r="6" spans="1:13" s="1" customFormat="1" ht="15">
      <c r="A6" s="35">
        <v>0</v>
      </c>
      <c r="B6" s="254">
        <v>1</v>
      </c>
      <c r="C6" s="254"/>
      <c r="D6" s="260">
        <v>2</v>
      </c>
      <c r="E6" s="261"/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72">
        <v>10</v>
      </c>
    </row>
    <row r="7" spans="1:13" ht="18" customHeight="1">
      <c r="A7" s="35" t="s">
        <v>7</v>
      </c>
      <c r="B7" s="11"/>
      <c r="C7" s="11"/>
      <c r="D7" s="247" t="s">
        <v>220</v>
      </c>
      <c r="E7" s="248"/>
      <c r="F7" s="15">
        <v>1</v>
      </c>
      <c r="G7" s="22">
        <f>'Ind_detaliati_Anexa 2'!J6</f>
        <v>6637</v>
      </c>
      <c r="H7" s="22">
        <f>'Ind_detaliati_Anexa 2'!K6</f>
        <v>6750</v>
      </c>
      <c r="I7" s="21">
        <f>H7/G7</f>
        <v>1.0170257646527046</v>
      </c>
      <c r="J7" s="19">
        <v>7000</v>
      </c>
      <c r="K7" s="19">
        <v>7500</v>
      </c>
      <c r="L7" s="20">
        <f>J7/H7</f>
        <v>1.037037037037037</v>
      </c>
      <c r="M7" s="31">
        <f>K7/J7</f>
        <v>1.0714285714285714</v>
      </c>
    </row>
    <row r="8" spans="1:13" ht="21" customHeight="1">
      <c r="A8" s="32"/>
      <c r="B8" s="25">
        <v>1</v>
      </c>
      <c r="C8" s="11"/>
      <c r="D8" s="241" t="s">
        <v>218</v>
      </c>
      <c r="E8" s="242"/>
      <c r="F8" s="25">
        <v>2</v>
      </c>
      <c r="G8" s="23">
        <f>'Ind_detaliati_Anexa 2'!J7</f>
        <v>6637</v>
      </c>
      <c r="H8" s="23">
        <f>'Ind_detaliati_Anexa 2'!K7</f>
        <v>6750</v>
      </c>
      <c r="I8" s="18">
        <f>H8/G8</f>
        <v>1.0170257646527046</v>
      </c>
      <c r="J8" s="11">
        <v>7000</v>
      </c>
      <c r="K8" s="11">
        <v>7500</v>
      </c>
      <c r="L8" s="17">
        <f>J8/H8</f>
        <v>1.037037037037037</v>
      </c>
      <c r="M8" s="33">
        <f>K8/J8</f>
        <v>1.0714285714285714</v>
      </c>
    </row>
    <row r="9" spans="1:13" ht="15">
      <c r="A9" s="32"/>
      <c r="B9" s="52"/>
      <c r="C9" s="11"/>
      <c r="D9" s="11" t="s">
        <v>31</v>
      </c>
      <c r="E9" s="11" t="s">
        <v>223</v>
      </c>
      <c r="F9" s="52">
        <v>3</v>
      </c>
      <c r="G9" s="23">
        <f>'Ind_detaliati_Anexa 2'!J15</f>
        <v>849</v>
      </c>
      <c r="H9" s="23">
        <f>'Ind_detaliati_Anexa 2'!K15</f>
        <v>600</v>
      </c>
      <c r="I9" s="18">
        <f>H9/G9</f>
        <v>0.7067137809187279</v>
      </c>
      <c r="J9" s="11">
        <v>600</v>
      </c>
      <c r="K9" s="11">
        <v>650</v>
      </c>
      <c r="L9" s="17">
        <f>J9/H9</f>
        <v>1</v>
      </c>
      <c r="M9" s="33">
        <f>K9/J9</f>
        <v>1.0833333333333333</v>
      </c>
    </row>
    <row r="10" spans="1:13" ht="15">
      <c r="A10" s="32"/>
      <c r="B10" s="52"/>
      <c r="C10" s="11"/>
      <c r="D10" s="11" t="s">
        <v>36</v>
      </c>
      <c r="E10" s="11" t="s">
        <v>224</v>
      </c>
      <c r="F10" s="52">
        <v>4</v>
      </c>
      <c r="G10" s="23"/>
      <c r="H10" s="23"/>
      <c r="I10" s="18"/>
      <c r="J10" s="11"/>
      <c r="K10" s="11"/>
      <c r="L10" s="17"/>
      <c r="M10" s="33"/>
    </row>
    <row r="11" spans="1:13" ht="15">
      <c r="A11" s="32"/>
      <c r="B11" s="25">
        <v>2</v>
      </c>
      <c r="C11" s="11"/>
      <c r="D11" s="241" t="s">
        <v>5</v>
      </c>
      <c r="E11" s="242"/>
      <c r="F11" s="25">
        <v>5</v>
      </c>
      <c r="G11" s="23">
        <f>'Ind_detaliati_Anexa 2'!J28</f>
        <v>0</v>
      </c>
      <c r="H11" s="23">
        <f>'Ind_detaliati_Anexa 2'!K28</f>
        <v>0</v>
      </c>
      <c r="I11" s="18">
        <v>0</v>
      </c>
      <c r="J11" s="11">
        <v>0</v>
      </c>
      <c r="K11" s="11">
        <v>0</v>
      </c>
      <c r="L11" s="11">
        <v>0</v>
      </c>
      <c r="M11" s="34">
        <v>0</v>
      </c>
    </row>
    <row r="12" spans="1:13" ht="15">
      <c r="A12" s="30"/>
      <c r="B12" s="25">
        <v>3</v>
      </c>
      <c r="C12" s="11"/>
      <c r="D12" s="249" t="s">
        <v>6</v>
      </c>
      <c r="E12" s="250"/>
      <c r="F12" s="25">
        <v>6</v>
      </c>
      <c r="G12" s="23">
        <f>'Ind_detaliati_Anexa 2'!J34</f>
        <v>0</v>
      </c>
      <c r="H12" s="23">
        <f>'Ind_detaliati_Anexa 2'!K34</f>
        <v>0</v>
      </c>
      <c r="I12" s="18"/>
      <c r="J12" s="11"/>
      <c r="K12" s="11"/>
      <c r="L12" s="11"/>
      <c r="M12" s="34">
        <v>0</v>
      </c>
    </row>
    <row r="13" spans="1:13" ht="32.25" customHeight="1">
      <c r="A13" s="35" t="s">
        <v>8</v>
      </c>
      <c r="B13" s="11"/>
      <c r="C13" s="11"/>
      <c r="D13" s="247" t="s">
        <v>219</v>
      </c>
      <c r="E13" s="248"/>
      <c r="F13" s="15">
        <v>7</v>
      </c>
      <c r="G13" s="22">
        <f>'Ind_detaliati_Anexa 2'!J35</f>
        <v>6637</v>
      </c>
      <c r="H13" s="22">
        <f>'Ind_detaliati_Anexa 2'!K35</f>
        <v>6750</v>
      </c>
      <c r="I13" s="21">
        <f aca="true" t="shared" si="0" ref="I13:I30">H13/G13</f>
        <v>1.0170257646527046</v>
      </c>
      <c r="J13" s="19">
        <v>7000</v>
      </c>
      <c r="K13" s="19">
        <v>7500</v>
      </c>
      <c r="L13" s="20">
        <f aca="true" t="shared" si="1" ref="L13:L19">J13/H13</f>
        <v>1.037037037037037</v>
      </c>
      <c r="M13" s="31">
        <f aca="true" t="shared" si="2" ref="M13:M20">K13/J13</f>
        <v>1.0714285714285714</v>
      </c>
    </row>
    <row r="14" spans="1:13" ht="15">
      <c r="A14" s="32"/>
      <c r="B14" s="25">
        <v>1</v>
      </c>
      <c r="C14" s="11"/>
      <c r="D14" s="241" t="s">
        <v>9</v>
      </c>
      <c r="E14" s="242"/>
      <c r="F14" s="25">
        <v>8</v>
      </c>
      <c r="G14" s="23">
        <f>'Ind_detaliati_Anexa 2'!J36</f>
        <v>6615</v>
      </c>
      <c r="H14" s="23">
        <f>'Ind_detaliati_Anexa 2'!K36</f>
        <v>6750</v>
      </c>
      <c r="I14" s="18">
        <f t="shared" si="0"/>
        <v>1.0204081632653061</v>
      </c>
      <c r="J14" s="11">
        <v>6800</v>
      </c>
      <c r="K14" s="11">
        <v>7100</v>
      </c>
      <c r="L14" s="17">
        <f t="shared" si="1"/>
        <v>1.0074074074074073</v>
      </c>
      <c r="M14" s="33">
        <f t="shared" si="2"/>
        <v>1.0441176470588236</v>
      </c>
    </row>
    <row r="15" spans="1:13" ht="15">
      <c r="A15" s="32"/>
      <c r="B15" s="25"/>
      <c r="C15" s="11" t="s">
        <v>10</v>
      </c>
      <c r="D15" s="241" t="s">
        <v>13</v>
      </c>
      <c r="E15" s="242"/>
      <c r="F15" s="25">
        <v>9</v>
      </c>
      <c r="G15" s="23">
        <f>'Ind_detaliati_Anexa 2'!J37</f>
        <v>3742</v>
      </c>
      <c r="H15" s="23">
        <f>'Ind_detaliati_Anexa 2'!K37</f>
        <v>2792</v>
      </c>
      <c r="I15" s="18">
        <f t="shared" si="0"/>
        <v>0.746125066809193</v>
      </c>
      <c r="J15" s="11">
        <f>ROUND(H15/H13*J14/100,0)*100</f>
        <v>2800</v>
      </c>
      <c r="K15" s="11">
        <f>ROUND(H15/H13*K14/100,0)*100</f>
        <v>2900</v>
      </c>
      <c r="L15" s="17">
        <f t="shared" si="1"/>
        <v>1.002865329512894</v>
      </c>
      <c r="M15" s="33">
        <f t="shared" si="2"/>
        <v>1.0357142857142858</v>
      </c>
    </row>
    <row r="16" spans="1:13" ht="32.25" customHeight="1">
      <c r="A16" s="32"/>
      <c r="B16" s="25"/>
      <c r="C16" s="11" t="s">
        <v>11</v>
      </c>
      <c r="D16" s="241" t="s">
        <v>14</v>
      </c>
      <c r="E16" s="242"/>
      <c r="F16" s="25">
        <v>10</v>
      </c>
      <c r="G16" s="23">
        <f>'Ind_detaliati_Anexa 2'!J87</f>
        <v>127</v>
      </c>
      <c r="H16" s="23">
        <f>'Ind_detaliati_Anexa 2'!K87</f>
        <v>14</v>
      </c>
      <c r="I16" s="18">
        <f t="shared" si="0"/>
        <v>0.11023622047244094</v>
      </c>
      <c r="J16" s="11">
        <v>50</v>
      </c>
      <c r="K16" s="11">
        <v>40</v>
      </c>
      <c r="L16" s="17">
        <f t="shared" si="1"/>
        <v>3.5714285714285716</v>
      </c>
      <c r="M16" s="33">
        <f t="shared" si="2"/>
        <v>0.8</v>
      </c>
    </row>
    <row r="17" spans="1:13" ht="15">
      <c r="A17" s="30"/>
      <c r="B17" s="25"/>
      <c r="C17" s="11" t="s">
        <v>12</v>
      </c>
      <c r="D17" s="241" t="s">
        <v>15</v>
      </c>
      <c r="E17" s="242"/>
      <c r="F17" s="25">
        <v>11</v>
      </c>
      <c r="G17" s="23">
        <f>'Ind_detaliati_Anexa 2'!J94</f>
        <v>2476</v>
      </c>
      <c r="H17" s="23">
        <f>'Ind_detaliati_Anexa 2'!K94</f>
        <v>3664</v>
      </c>
      <c r="I17" s="18">
        <f t="shared" si="0"/>
        <v>1.4798061389337642</v>
      </c>
      <c r="J17" s="11">
        <v>2150</v>
      </c>
      <c r="K17" s="11">
        <v>2200</v>
      </c>
      <c r="L17" s="17">
        <f t="shared" si="1"/>
        <v>0.5867903930131004</v>
      </c>
      <c r="M17" s="33">
        <f t="shared" si="2"/>
        <v>1.0232558139534884</v>
      </c>
    </row>
    <row r="18" spans="1:13" ht="15">
      <c r="A18" s="30"/>
      <c r="B18" s="52"/>
      <c r="C18" s="11"/>
      <c r="D18" s="11" t="s">
        <v>221</v>
      </c>
      <c r="E18" s="11" t="s">
        <v>227</v>
      </c>
      <c r="F18" s="25">
        <v>12</v>
      </c>
      <c r="G18" s="23">
        <f>'Ind_detaliati_Anexa 2'!J95</f>
        <v>2036</v>
      </c>
      <c r="H18" s="23">
        <f>'Ind_detaliati_Anexa 2'!K95</f>
        <v>3492</v>
      </c>
      <c r="I18" s="18">
        <f t="shared" si="0"/>
        <v>1.7151277013752455</v>
      </c>
      <c r="J18" s="23">
        <v>1900</v>
      </c>
      <c r="K18" s="23">
        <v>1900</v>
      </c>
      <c r="L18" s="17">
        <f>J18/H18</f>
        <v>0.5441008018327605</v>
      </c>
      <c r="M18" s="33">
        <f>K18/J18</f>
        <v>1</v>
      </c>
    </row>
    <row r="19" spans="1:13" ht="15">
      <c r="A19" s="30"/>
      <c r="B19" s="25"/>
      <c r="C19" s="11"/>
      <c r="D19" s="11" t="s">
        <v>222</v>
      </c>
      <c r="E19" s="11" t="s">
        <v>228</v>
      </c>
      <c r="F19" s="25">
        <v>13</v>
      </c>
      <c r="G19" s="23">
        <f>'Ind_detaliati_Anexa 2'!J96</f>
        <v>1956</v>
      </c>
      <c r="H19" s="23">
        <f>'Ind_detaliati_Anexa 2'!K96</f>
        <v>3428</v>
      </c>
      <c r="I19" s="18">
        <f t="shared" si="0"/>
        <v>1.752556237218814</v>
      </c>
      <c r="J19" s="23">
        <f>J18-J20</f>
        <v>1850</v>
      </c>
      <c r="K19" s="23">
        <f>K18-K20</f>
        <v>1800</v>
      </c>
      <c r="L19" s="17">
        <f t="shared" si="1"/>
        <v>0.5396732788798133</v>
      </c>
      <c r="M19" s="33">
        <f t="shared" si="2"/>
        <v>0.972972972972973</v>
      </c>
    </row>
    <row r="20" spans="1:13" ht="15">
      <c r="A20" s="30"/>
      <c r="B20" s="25"/>
      <c r="C20" s="11"/>
      <c r="D20" s="11" t="s">
        <v>225</v>
      </c>
      <c r="E20" s="11" t="s">
        <v>229</v>
      </c>
      <c r="F20" s="25">
        <v>14</v>
      </c>
      <c r="G20" s="23">
        <f>'Ind_detaliati_Anexa 2'!J100</f>
        <v>80</v>
      </c>
      <c r="H20" s="23">
        <f>'Ind_detaliati_Anexa 2'!K100</f>
        <v>64</v>
      </c>
      <c r="I20" s="18">
        <f t="shared" si="0"/>
        <v>0.8</v>
      </c>
      <c r="J20" s="11">
        <v>50</v>
      </c>
      <c r="K20" s="11">
        <v>100</v>
      </c>
      <c r="L20" s="17">
        <v>0</v>
      </c>
      <c r="M20" s="33">
        <f t="shared" si="2"/>
        <v>2</v>
      </c>
    </row>
    <row r="21" spans="1:13" ht="15">
      <c r="A21" s="30"/>
      <c r="B21" s="25"/>
      <c r="C21" s="11"/>
      <c r="D21" s="11" t="s">
        <v>226</v>
      </c>
      <c r="E21" s="11" t="s">
        <v>230</v>
      </c>
      <c r="F21" s="25">
        <v>15</v>
      </c>
      <c r="G21" s="23">
        <f>'Ind_detaliati_Anexa 2'!J108</f>
        <v>0</v>
      </c>
      <c r="H21" s="23">
        <f>'Ind_detaliati_Anexa 2'!K108</f>
        <v>0</v>
      </c>
      <c r="I21" s="18">
        <v>0</v>
      </c>
      <c r="J21" s="11"/>
      <c r="K21" s="11"/>
      <c r="L21" s="11"/>
      <c r="M21" s="34"/>
    </row>
    <row r="22" spans="1:13" ht="30" customHeight="1">
      <c r="A22" s="30"/>
      <c r="B22" s="25"/>
      <c r="C22" s="11"/>
      <c r="D22" s="11"/>
      <c r="E22" s="11" t="s">
        <v>231</v>
      </c>
      <c r="F22" s="25">
        <v>16</v>
      </c>
      <c r="G22" s="23">
        <f>'Ind_detaliati_Anexa 2'!J109</f>
        <v>0</v>
      </c>
      <c r="H22" s="23">
        <f>'Ind_detaliati_Anexa 2'!K109</f>
        <v>0</v>
      </c>
      <c r="I22" s="18">
        <v>0</v>
      </c>
      <c r="J22" s="11"/>
      <c r="K22" s="11"/>
      <c r="L22" s="11"/>
      <c r="M22" s="34"/>
    </row>
    <row r="23" spans="1:13" ht="43.5">
      <c r="A23" s="30"/>
      <c r="B23" s="25"/>
      <c r="C23" s="11"/>
      <c r="D23" s="11" t="s">
        <v>156</v>
      </c>
      <c r="E23" s="11" t="s">
        <v>232</v>
      </c>
      <c r="F23" s="25">
        <v>17</v>
      </c>
      <c r="G23" s="23">
        <f>'Ind_detaliati_Anexa 2'!J112</f>
        <v>0</v>
      </c>
      <c r="H23" s="23">
        <f>'Ind_detaliati_Anexa 2'!K112</f>
        <v>0</v>
      </c>
      <c r="I23" s="18">
        <v>0</v>
      </c>
      <c r="J23" s="11"/>
      <c r="K23" s="11"/>
      <c r="L23" s="17"/>
      <c r="M23" s="33"/>
    </row>
    <row r="24" spans="1:13" ht="31.5" customHeight="1">
      <c r="A24" s="30"/>
      <c r="B24" s="25"/>
      <c r="C24" s="11"/>
      <c r="D24" s="11" t="s">
        <v>157</v>
      </c>
      <c r="E24" s="11" t="s">
        <v>233</v>
      </c>
      <c r="F24" s="25">
        <v>18</v>
      </c>
      <c r="G24" s="23">
        <f>'Ind_detaliati_Anexa 2'!J121</f>
        <v>440</v>
      </c>
      <c r="H24" s="23">
        <f>'Ind_detaliati_Anexa 2'!K121</f>
        <v>172</v>
      </c>
      <c r="I24" s="18">
        <f t="shared" si="0"/>
        <v>0.39090909090909093</v>
      </c>
      <c r="J24" s="11">
        <f>ROUND(H24/H18*J18/100,2)*100</f>
        <v>94</v>
      </c>
      <c r="K24" s="11">
        <f>ROUND(H24/H18*K18/100,2)*100</f>
        <v>94</v>
      </c>
      <c r="L24" s="17">
        <f>J24/H24</f>
        <v>0.5465116279069767</v>
      </c>
      <c r="M24" s="33">
        <f>K24/J24</f>
        <v>1</v>
      </c>
    </row>
    <row r="25" spans="1:13" ht="15">
      <c r="A25" s="30"/>
      <c r="B25" s="25"/>
      <c r="C25" s="11" t="s">
        <v>16</v>
      </c>
      <c r="D25" s="241" t="s">
        <v>234</v>
      </c>
      <c r="E25" s="242"/>
      <c r="F25" s="25">
        <v>19</v>
      </c>
      <c r="G25" s="23">
        <f>'Ind_detaliati_Anexa 2'!J128</f>
        <v>270</v>
      </c>
      <c r="H25" s="23">
        <f>'Ind_detaliati_Anexa 2'!K128</f>
        <v>280</v>
      </c>
      <c r="I25" s="18">
        <f t="shared" si="0"/>
        <v>1.037037037037037</v>
      </c>
      <c r="J25" s="11">
        <v>350</v>
      </c>
      <c r="K25" s="11">
        <v>560</v>
      </c>
      <c r="L25" s="17">
        <f>J25/H25</f>
        <v>1.25</v>
      </c>
      <c r="M25" s="33">
        <f>K25/J25</f>
        <v>1.6</v>
      </c>
    </row>
    <row r="26" spans="1:13" ht="15">
      <c r="A26" s="30"/>
      <c r="B26" s="25">
        <v>2</v>
      </c>
      <c r="C26" s="11"/>
      <c r="D26" s="241" t="s">
        <v>17</v>
      </c>
      <c r="E26" s="242"/>
      <c r="F26" s="1">
        <v>20</v>
      </c>
      <c r="G26" s="23">
        <f>'Ind_detaliati_Anexa 2'!J146</f>
        <v>22</v>
      </c>
      <c r="H26" s="23">
        <f>'Ind_detaliati_Anexa 2'!K146</f>
        <v>0</v>
      </c>
      <c r="I26" s="18">
        <f t="shared" si="0"/>
        <v>0</v>
      </c>
      <c r="J26" s="11">
        <v>10</v>
      </c>
      <c r="K26" s="11">
        <v>10</v>
      </c>
      <c r="L26" s="17">
        <v>0</v>
      </c>
      <c r="M26" s="33">
        <f>K26/J26</f>
        <v>1</v>
      </c>
    </row>
    <row r="27" spans="1:13" ht="15">
      <c r="A27" s="30"/>
      <c r="B27" s="25">
        <v>3</v>
      </c>
      <c r="C27" s="11"/>
      <c r="D27" s="241" t="s">
        <v>18</v>
      </c>
      <c r="E27" s="242"/>
      <c r="F27" s="25">
        <v>21</v>
      </c>
      <c r="G27" s="23">
        <f>'Ind_detaliati_Anexa 2'!J154</f>
        <v>0</v>
      </c>
      <c r="H27" s="23">
        <f>'Ind_detaliati_Anexa 2'!K154</f>
        <v>0</v>
      </c>
      <c r="I27" s="18">
        <v>0</v>
      </c>
      <c r="J27" s="11">
        <v>0</v>
      </c>
      <c r="K27" s="11">
        <v>0</v>
      </c>
      <c r="L27" s="11">
        <v>0</v>
      </c>
      <c r="M27" s="34">
        <v>0</v>
      </c>
    </row>
    <row r="28" spans="1:13" ht="15">
      <c r="A28" s="35" t="s">
        <v>19</v>
      </c>
      <c r="B28" s="15"/>
      <c r="C28" s="19"/>
      <c r="D28" s="247" t="s">
        <v>20</v>
      </c>
      <c r="E28" s="248"/>
      <c r="F28" s="15">
        <v>22</v>
      </c>
      <c r="G28" s="22">
        <f>'Ind_detaliati_Anexa 2'!J155</f>
        <v>0</v>
      </c>
      <c r="H28" s="22">
        <f>'Ind_detaliati_Anexa 2'!K155</f>
        <v>0</v>
      </c>
      <c r="I28" s="21">
        <v>0</v>
      </c>
      <c r="J28" s="19">
        <f>J7-J13</f>
        <v>0</v>
      </c>
      <c r="K28" s="19">
        <f>K7-K13</f>
        <v>0</v>
      </c>
      <c r="L28" s="20"/>
      <c r="M28" s="31"/>
    </row>
    <row r="29" spans="1:13" ht="15">
      <c r="A29" s="30" t="s">
        <v>21</v>
      </c>
      <c r="B29" s="25"/>
      <c r="C29" s="11"/>
      <c r="D29" s="241" t="s">
        <v>22</v>
      </c>
      <c r="E29" s="242"/>
      <c r="F29" s="25">
        <v>23</v>
      </c>
      <c r="G29" s="23">
        <v>0</v>
      </c>
      <c r="H29" s="23">
        <f>'Ind_detaliati_Anexa 2'!K158</f>
        <v>0</v>
      </c>
      <c r="I29" s="18">
        <v>0</v>
      </c>
      <c r="J29" s="11">
        <v>0</v>
      </c>
      <c r="K29" s="11">
        <v>0</v>
      </c>
      <c r="L29" s="11"/>
      <c r="M29" s="34"/>
    </row>
    <row r="30" spans="1:13" ht="31.5" customHeight="1">
      <c r="A30" s="30" t="s">
        <v>24</v>
      </c>
      <c r="B30" s="25"/>
      <c r="C30" s="11"/>
      <c r="D30" s="241" t="s">
        <v>23</v>
      </c>
      <c r="E30" s="242"/>
      <c r="F30" s="25">
        <v>24</v>
      </c>
      <c r="G30" s="23">
        <v>-393</v>
      </c>
      <c r="H30" s="23"/>
      <c r="I30" s="18">
        <f t="shared" si="0"/>
        <v>0</v>
      </c>
      <c r="J30" s="11">
        <f>J28-J29</f>
        <v>0</v>
      </c>
      <c r="K30" s="11">
        <f>K28-K29</f>
        <v>0</v>
      </c>
      <c r="L30" s="17"/>
      <c r="M30" s="33"/>
    </row>
    <row r="31" spans="1:13" ht="15">
      <c r="A31" s="30"/>
      <c r="B31" s="25">
        <v>1</v>
      </c>
      <c r="C31" s="11"/>
      <c r="D31" s="241" t="s">
        <v>25</v>
      </c>
      <c r="E31" s="242"/>
      <c r="F31" s="25">
        <v>25</v>
      </c>
      <c r="G31" s="23">
        <v>0</v>
      </c>
      <c r="H31" s="23">
        <v>0</v>
      </c>
      <c r="I31" s="18"/>
      <c r="J31" s="11">
        <v>0</v>
      </c>
      <c r="K31" s="11">
        <v>0</v>
      </c>
      <c r="L31" s="11"/>
      <c r="M31" s="34"/>
    </row>
    <row r="32" spans="1:13" ht="30" customHeight="1">
      <c r="A32" s="30"/>
      <c r="B32" s="25">
        <v>2</v>
      </c>
      <c r="C32" s="11"/>
      <c r="D32" s="241" t="s">
        <v>26</v>
      </c>
      <c r="E32" s="242"/>
      <c r="F32" s="25">
        <v>26</v>
      </c>
      <c r="G32" s="23"/>
      <c r="H32" s="23"/>
      <c r="I32" s="18"/>
      <c r="J32" s="11"/>
      <c r="K32" s="11"/>
      <c r="L32" s="11"/>
      <c r="M32" s="34"/>
    </row>
    <row r="33" spans="1:13" ht="15">
      <c r="A33" s="30"/>
      <c r="B33" s="25">
        <v>3</v>
      </c>
      <c r="C33" s="11"/>
      <c r="D33" s="241" t="s">
        <v>27</v>
      </c>
      <c r="E33" s="242"/>
      <c r="F33" s="25">
        <v>27</v>
      </c>
      <c r="G33" s="23">
        <v>0</v>
      </c>
      <c r="H33" s="23">
        <f>H30</f>
        <v>0</v>
      </c>
      <c r="I33" s="18">
        <v>0</v>
      </c>
      <c r="J33" s="11">
        <f>J30</f>
        <v>0</v>
      </c>
      <c r="K33" s="11">
        <f>K30</f>
        <v>0</v>
      </c>
      <c r="L33" s="17"/>
      <c r="M33" s="33"/>
    </row>
    <row r="34" spans="1:13" ht="90" customHeight="1">
      <c r="A34" s="30"/>
      <c r="B34" s="25">
        <v>4</v>
      </c>
      <c r="C34" s="11"/>
      <c r="D34" s="241" t="s">
        <v>28</v>
      </c>
      <c r="E34" s="242"/>
      <c r="F34" s="25">
        <v>28</v>
      </c>
      <c r="G34" s="23">
        <v>0</v>
      </c>
      <c r="H34" s="23"/>
      <c r="I34" s="18"/>
      <c r="J34" s="11"/>
      <c r="K34" s="11"/>
      <c r="L34" s="11"/>
      <c r="M34" s="34"/>
    </row>
    <row r="35" spans="1:13" ht="15">
      <c r="A35" s="30"/>
      <c r="B35" s="25">
        <v>5</v>
      </c>
      <c r="C35" s="11"/>
      <c r="D35" s="241" t="s">
        <v>29</v>
      </c>
      <c r="E35" s="242"/>
      <c r="F35" s="25">
        <v>29</v>
      </c>
      <c r="G35" s="23">
        <v>0</v>
      </c>
      <c r="H35" s="23"/>
      <c r="I35" s="18"/>
      <c r="J35" s="11"/>
      <c r="K35" s="11"/>
      <c r="L35" s="11"/>
      <c r="M35" s="34"/>
    </row>
    <row r="36" spans="1:13" ht="28.5" customHeight="1">
      <c r="A36" s="30"/>
      <c r="B36" s="25">
        <v>6</v>
      </c>
      <c r="C36" s="11"/>
      <c r="D36" s="241" t="s">
        <v>235</v>
      </c>
      <c r="E36" s="242"/>
      <c r="F36" s="25">
        <v>30</v>
      </c>
      <c r="G36" s="23">
        <v>0</v>
      </c>
      <c r="H36" s="23"/>
      <c r="I36" s="18"/>
      <c r="J36" s="11"/>
      <c r="K36" s="11"/>
      <c r="L36" s="11"/>
      <c r="M36" s="34"/>
    </row>
    <row r="37" spans="1:13" ht="61.5" customHeight="1">
      <c r="A37" s="30"/>
      <c r="B37" s="25">
        <v>7</v>
      </c>
      <c r="C37" s="11"/>
      <c r="D37" s="241" t="s">
        <v>30</v>
      </c>
      <c r="E37" s="242"/>
      <c r="F37" s="25">
        <v>31</v>
      </c>
      <c r="G37" s="23">
        <v>0</v>
      </c>
      <c r="H37" s="23"/>
      <c r="I37" s="18"/>
      <c r="J37" s="11"/>
      <c r="K37" s="11"/>
      <c r="L37" s="11"/>
      <c r="M37" s="34"/>
    </row>
    <row r="38" spans="1:13" ht="75" customHeight="1">
      <c r="A38" s="30"/>
      <c r="B38" s="25">
        <v>8</v>
      </c>
      <c r="C38" s="11"/>
      <c r="D38" s="241" t="s">
        <v>236</v>
      </c>
      <c r="E38" s="242"/>
      <c r="F38" s="25">
        <v>32</v>
      </c>
      <c r="G38" s="23">
        <v>0</v>
      </c>
      <c r="H38" s="23"/>
      <c r="I38" s="18"/>
      <c r="J38" s="11"/>
      <c r="K38" s="11"/>
      <c r="L38" s="11"/>
      <c r="M38" s="34"/>
    </row>
    <row r="39" spans="1:13" ht="15">
      <c r="A39" s="30"/>
      <c r="B39" s="25"/>
      <c r="C39" s="25" t="s">
        <v>31</v>
      </c>
      <c r="D39" s="241" t="s">
        <v>237</v>
      </c>
      <c r="E39" s="242"/>
      <c r="F39" s="25">
        <v>33</v>
      </c>
      <c r="G39" s="23">
        <v>0</v>
      </c>
      <c r="H39" s="23"/>
      <c r="I39" s="18"/>
      <c r="J39" s="11"/>
      <c r="K39" s="11"/>
      <c r="L39" s="11"/>
      <c r="M39" s="34"/>
    </row>
    <row r="40" spans="1:13" ht="15">
      <c r="A40" s="30"/>
      <c r="B40" s="52"/>
      <c r="C40" s="52" t="s">
        <v>36</v>
      </c>
      <c r="D40" s="241" t="s">
        <v>238</v>
      </c>
      <c r="E40" s="242"/>
      <c r="F40" s="52" t="s">
        <v>241</v>
      </c>
      <c r="G40" s="23">
        <v>0</v>
      </c>
      <c r="H40" s="23"/>
      <c r="I40" s="18"/>
      <c r="J40" s="11"/>
      <c r="K40" s="11"/>
      <c r="L40" s="11"/>
      <c r="M40" s="34"/>
    </row>
    <row r="41" spans="1:13" ht="15">
      <c r="A41" s="30"/>
      <c r="B41" s="52"/>
      <c r="C41" s="52" t="s">
        <v>37</v>
      </c>
      <c r="D41" s="241" t="s">
        <v>239</v>
      </c>
      <c r="E41" s="242"/>
      <c r="F41" s="52">
        <v>34</v>
      </c>
      <c r="G41" s="23">
        <v>0</v>
      </c>
      <c r="H41" s="23"/>
      <c r="I41" s="18"/>
      <c r="J41" s="11"/>
      <c r="K41" s="11"/>
      <c r="L41" s="11"/>
      <c r="M41" s="34"/>
    </row>
    <row r="42" spans="1:13" ht="41.25" customHeight="1">
      <c r="A42" s="30"/>
      <c r="B42" s="25">
        <v>9</v>
      </c>
      <c r="C42" s="11"/>
      <c r="D42" s="241" t="s">
        <v>240</v>
      </c>
      <c r="E42" s="242"/>
      <c r="F42" s="25">
        <v>35</v>
      </c>
      <c r="G42" s="23">
        <v>0</v>
      </c>
      <c r="H42" s="23">
        <v>0</v>
      </c>
      <c r="I42" s="18"/>
      <c r="J42" s="11"/>
      <c r="K42" s="11"/>
      <c r="L42" s="11"/>
      <c r="M42" s="34"/>
    </row>
    <row r="43" spans="1:13" ht="15">
      <c r="A43" s="30" t="s">
        <v>32</v>
      </c>
      <c r="B43" s="25"/>
      <c r="C43" s="11"/>
      <c r="D43" s="241" t="s">
        <v>33</v>
      </c>
      <c r="E43" s="242"/>
      <c r="F43" s="25">
        <v>36</v>
      </c>
      <c r="G43" s="23">
        <v>0</v>
      </c>
      <c r="H43" s="23"/>
      <c r="I43" s="18"/>
      <c r="J43" s="11"/>
      <c r="K43" s="11"/>
      <c r="L43" s="11"/>
      <c r="M43" s="34"/>
    </row>
    <row r="44" spans="1:13" ht="31.5" customHeight="1">
      <c r="A44" s="30" t="s">
        <v>34</v>
      </c>
      <c r="B44" s="11"/>
      <c r="C44" s="11"/>
      <c r="D44" s="241" t="s">
        <v>35</v>
      </c>
      <c r="E44" s="242"/>
      <c r="F44" s="25">
        <v>37</v>
      </c>
      <c r="G44" s="23">
        <v>0</v>
      </c>
      <c r="H44" s="23"/>
      <c r="I44" s="18"/>
      <c r="J44" s="11"/>
      <c r="K44" s="11"/>
      <c r="L44" s="11"/>
      <c r="M44" s="34"/>
    </row>
    <row r="45" spans="1:13" ht="15">
      <c r="A45" s="30"/>
      <c r="B45" s="11"/>
      <c r="C45" s="11" t="s">
        <v>31</v>
      </c>
      <c r="D45" s="241" t="s">
        <v>40</v>
      </c>
      <c r="E45" s="242"/>
      <c r="F45" s="25">
        <v>38</v>
      </c>
      <c r="G45" s="23">
        <v>0</v>
      </c>
      <c r="H45" s="23"/>
      <c r="I45" s="18"/>
      <c r="J45" s="11"/>
      <c r="K45" s="11"/>
      <c r="L45" s="11"/>
      <c r="M45" s="34"/>
    </row>
    <row r="46" spans="1:13" ht="15">
      <c r="A46" s="30"/>
      <c r="B46" s="11"/>
      <c r="C46" s="11" t="s">
        <v>36</v>
      </c>
      <c r="D46" s="241" t="s">
        <v>41</v>
      </c>
      <c r="E46" s="242"/>
      <c r="F46" s="25">
        <v>39</v>
      </c>
      <c r="G46" s="23">
        <v>0</v>
      </c>
      <c r="H46" s="23"/>
      <c r="I46" s="18"/>
      <c r="J46" s="11"/>
      <c r="K46" s="11"/>
      <c r="L46" s="11"/>
      <c r="M46" s="34"/>
    </row>
    <row r="47" spans="1:13" ht="15">
      <c r="A47" s="30"/>
      <c r="B47" s="11"/>
      <c r="C47" s="11" t="s">
        <v>37</v>
      </c>
      <c r="D47" s="241" t="s">
        <v>42</v>
      </c>
      <c r="E47" s="242"/>
      <c r="F47" s="25">
        <v>40</v>
      </c>
      <c r="G47" s="23">
        <v>0</v>
      </c>
      <c r="H47" s="23"/>
      <c r="I47" s="18"/>
      <c r="J47" s="11"/>
      <c r="K47" s="11"/>
      <c r="L47" s="11"/>
      <c r="M47" s="34"/>
    </row>
    <row r="48" spans="1:13" ht="15">
      <c r="A48" s="30"/>
      <c r="B48" s="11"/>
      <c r="C48" s="11" t="s">
        <v>38</v>
      </c>
      <c r="D48" s="241" t="s">
        <v>43</v>
      </c>
      <c r="E48" s="242"/>
      <c r="F48" s="25">
        <v>41</v>
      </c>
      <c r="G48" s="23">
        <v>0</v>
      </c>
      <c r="H48" s="23"/>
      <c r="I48" s="18"/>
      <c r="J48" s="11"/>
      <c r="K48" s="11"/>
      <c r="L48" s="11"/>
      <c r="M48" s="34"/>
    </row>
    <row r="49" spans="1:13" ht="15">
      <c r="A49" s="30"/>
      <c r="B49" s="11"/>
      <c r="C49" s="11" t="s">
        <v>39</v>
      </c>
      <c r="D49" s="241" t="s">
        <v>44</v>
      </c>
      <c r="E49" s="242"/>
      <c r="F49" s="25">
        <v>42</v>
      </c>
      <c r="G49" s="23">
        <v>0</v>
      </c>
      <c r="H49" s="23"/>
      <c r="I49" s="18"/>
      <c r="J49" s="11"/>
      <c r="K49" s="11"/>
      <c r="L49" s="11"/>
      <c r="M49" s="34"/>
    </row>
    <row r="50" spans="1:13" ht="30.75" customHeight="1">
      <c r="A50" s="30" t="s">
        <v>45</v>
      </c>
      <c r="B50" s="11"/>
      <c r="C50" s="11"/>
      <c r="D50" s="241" t="s">
        <v>46</v>
      </c>
      <c r="E50" s="242"/>
      <c r="F50" s="25">
        <v>43</v>
      </c>
      <c r="G50" s="23">
        <v>1792</v>
      </c>
      <c r="H50" s="11">
        <v>1892</v>
      </c>
      <c r="I50" s="18">
        <f>H50/G50</f>
        <v>1.0558035714285714</v>
      </c>
      <c r="J50" s="11">
        <f>J51</f>
        <v>1717</v>
      </c>
      <c r="K50" s="11">
        <f>K51</f>
        <v>1700</v>
      </c>
      <c r="L50" s="17">
        <f>J50/H50</f>
        <v>0.9075052854122622</v>
      </c>
      <c r="M50" s="33">
        <f>K50/J50</f>
        <v>0.9900990099009901</v>
      </c>
    </row>
    <row r="51" spans="1:13" ht="15">
      <c r="A51" s="30"/>
      <c r="B51" s="25">
        <v>1</v>
      </c>
      <c r="C51" s="11"/>
      <c r="D51" s="241" t="s">
        <v>182</v>
      </c>
      <c r="E51" s="242"/>
      <c r="F51" s="25">
        <v>44</v>
      </c>
      <c r="G51" s="23">
        <v>1792</v>
      </c>
      <c r="H51" s="11">
        <v>1842</v>
      </c>
      <c r="I51" s="18">
        <f>H51/G51</f>
        <v>1.0279017857142858</v>
      </c>
      <c r="J51" s="11">
        <f>J52</f>
        <v>1717</v>
      </c>
      <c r="K51" s="11">
        <f>K52</f>
        <v>1700</v>
      </c>
      <c r="L51" s="17">
        <f>J51/H51</f>
        <v>0.9321389793702497</v>
      </c>
      <c r="M51" s="33">
        <f>K51/J51</f>
        <v>0.9900990099009901</v>
      </c>
    </row>
    <row r="52" spans="1:13" ht="29.25">
      <c r="A52" s="30"/>
      <c r="B52" s="25"/>
      <c r="C52" s="11"/>
      <c r="D52" s="11"/>
      <c r="E52" s="11" t="s">
        <v>47</v>
      </c>
      <c r="F52" s="25">
        <v>45</v>
      </c>
      <c r="G52" s="23">
        <v>1792</v>
      </c>
      <c r="H52" s="23">
        <v>1792</v>
      </c>
      <c r="I52" s="18">
        <v>0</v>
      </c>
      <c r="J52" s="11">
        <v>1717</v>
      </c>
      <c r="K52" s="11">
        <v>1700</v>
      </c>
      <c r="L52" s="17">
        <f>J52/H52</f>
        <v>0.9581473214285714</v>
      </c>
      <c r="M52" s="33">
        <f>K52/J52</f>
        <v>0.9900990099009901</v>
      </c>
    </row>
    <row r="53" spans="1:13" ht="15">
      <c r="A53" s="30" t="s">
        <v>48</v>
      </c>
      <c r="B53" s="25"/>
      <c r="C53" s="11"/>
      <c r="D53" s="241" t="s">
        <v>49</v>
      </c>
      <c r="E53" s="242"/>
      <c r="F53" s="222">
        <v>46</v>
      </c>
      <c r="G53" s="227">
        <v>100</v>
      </c>
      <c r="H53" s="227">
        <v>100</v>
      </c>
      <c r="I53" s="228">
        <f aca="true" t="shared" si="3" ref="I53:I60">H53/G53</f>
        <v>1</v>
      </c>
      <c r="J53" s="229">
        <v>0</v>
      </c>
      <c r="K53" s="229">
        <v>0</v>
      </c>
      <c r="L53" s="230">
        <v>0</v>
      </c>
      <c r="M53" s="231">
        <v>0</v>
      </c>
    </row>
    <row r="54" spans="1:13" ht="15">
      <c r="A54" s="170" t="s">
        <v>50</v>
      </c>
      <c r="B54" s="171"/>
      <c r="C54" s="172"/>
      <c r="D54" s="245" t="s">
        <v>51</v>
      </c>
      <c r="E54" s="246"/>
      <c r="F54" s="171">
        <v>47</v>
      </c>
      <c r="G54" s="173"/>
      <c r="H54" s="173"/>
      <c r="I54" s="174"/>
      <c r="J54" s="172"/>
      <c r="K54" s="172"/>
      <c r="L54" s="172"/>
      <c r="M54" s="175"/>
    </row>
    <row r="55" spans="1:13" ht="15">
      <c r="A55" s="30"/>
      <c r="B55" s="25">
        <v>1</v>
      </c>
      <c r="C55" s="11"/>
      <c r="D55" s="241" t="s">
        <v>52</v>
      </c>
      <c r="E55" s="242"/>
      <c r="F55" s="25">
        <v>48</v>
      </c>
      <c r="G55" s="23">
        <f>'Ind_detaliati_Anexa 2'!J162</f>
        <v>100</v>
      </c>
      <c r="H55" s="24">
        <f>'Ind_detaliati_Anexa 2'!K162</f>
        <v>90</v>
      </c>
      <c r="I55" s="18">
        <f t="shared" si="3"/>
        <v>0.9</v>
      </c>
      <c r="J55" s="11">
        <v>90</v>
      </c>
      <c r="K55" s="11">
        <v>90</v>
      </c>
      <c r="L55" s="17">
        <f aca="true" t="shared" si="4" ref="L55:L61">J55/H55</f>
        <v>1</v>
      </c>
      <c r="M55" s="33">
        <f aca="true" t="shared" si="5" ref="M55:M61">K55/J55</f>
        <v>1</v>
      </c>
    </row>
    <row r="56" spans="1:13" ht="15">
      <c r="A56" s="30"/>
      <c r="B56" s="25">
        <v>2</v>
      </c>
      <c r="C56" s="11"/>
      <c r="D56" s="241" t="s">
        <v>53</v>
      </c>
      <c r="E56" s="242"/>
      <c r="F56" s="25">
        <v>49</v>
      </c>
      <c r="G56" s="23">
        <f>'Ind_detaliati_Anexa 2'!J163</f>
        <v>110</v>
      </c>
      <c r="H56" s="24">
        <f>'Ind_detaliati_Anexa 2'!K163</f>
        <v>120</v>
      </c>
      <c r="I56" s="18">
        <f t="shared" si="3"/>
        <v>1.0909090909090908</v>
      </c>
      <c r="J56" s="11">
        <v>95</v>
      </c>
      <c r="K56" s="11">
        <v>95</v>
      </c>
      <c r="L56" s="17">
        <f t="shared" si="4"/>
        <v>0.7916666666666666</v>
      </c>
      <c r="M56" s="33">
        <f t="shared" si="5"/>
        <v>1</v>
      </c>
    </row>
    <row r="57" spans="1:13" ht="47.25" customHeight="1">
      <c r="A57" s="30"/>
      <c r="B57" s="25">
        <v>3</v>
      </c>
      <c r="C57" s="11"/>
      <c r="D57" s="241" t="s">
        <v>390</v>
      </c>
      <c r="E57" s="242"/>
      <c r="F57" s="25">
        <v>50</v>
      </c>
      <c r="G57" s="23">
        <f>'Ind_detaliati_Anexa 2'!J165</f>
        <v>1512.121212121212</v>
      </c>
      <c r="H57" s="23">
        <f>'Ind_detaliati_Anexa 2'!K165</f>
        <v>2397.222222222222</v>
      </c>
      <c r="I57" s="18">
        <f t="shared" si="3"/>
        <v>1.5853373413493654</v>
      </c>
      <c r="J57" s="23">
        <f>J18/J56/12*1000</f>
        <v>1666.6666666666667</v>
      </c>
      <c r="K57" s="23">
        <f>K18/K56/12*1000</f>
        <v>1666.6666666666667</v>
      </c>
      <c r="L57" s="17">
        <f t="shared" si="4"/>
        <v>0.6952491309385864</v>
      </c>
      <c r="M57" s="33">
        <f t="shared" si="5"/>
        <v>1</v>
      </c>
    </row>
    <row r="58" spans="1:13" ht="45" customHeight="1">
      <c r="A58" s="30"/>
      <c r="B58" s="25">
        <v>4</v>
      </c>
      <c r="C58" s="11"/>
      <c r="D58" s="241" t="s">
        <v>242</v>
      </c>
      <c r="E58" s="242"/>
      <c r="F58" s="25">
        <v>51</v>
      </c>
      <c r="G58" s="23">
        <f>'Ind_detaliati_Anexa 2'!J164</f>
        <v>1481.8181818181818</v>
      </c>
      <c r="H58" s="23">
        <f>'Ind_detaliati_Anexa 2'!K164</f>
        <v>2380.5555555555557</v>
      </c>
      <c r="I58" s="18">
        <f t="shared" si="3"/>
        <v>1.6065098841172463</v>
      </c>
      <c r="J58" s="23">
        <f>J19/J56/12*1000</f>
        <v>1622.8070175438595</v>
      </c>
      <c r="K58" s="23">
        <f>K19/K56/12*1000</f>
        <v>1578.9473684210525</v>
      </c>
      <c r="L58" s="17">
        <f t="shared" si="4"/>
        <v>0.6816925627955536</v>
      </c>
      <c r="M58" s="33">
        <f t="shared" si="5"/>
        <v>0.972972972972973</v>
      </c>
    </row>
    <row r="59" spans="1:13" ht="33" customHeight="1">
      <c r="A59" s="30"/>
      <c r="B59" s="25">
        <v>5</v>
      </c>
      <c r="C59" s="11"/>
      <c r="D59" s="241" t="s">
        <v>243</v>
      </c>
      <c r="E59" s="242"/>
      <c r="F59" s="25">
        <v>52</v>
      </c>
      <c r="G59" s="23">
        <f>'Ind_detaliati_Anexa 2'!J166</f>
        <v>52.61818181818182</v>
      </c>
      <c r="H59" s="23">
        <f>'Ind_detaliati_Anexa 2'!K166</f>
        <v>51.25</v>
      </c>
      <c r="I59" s="18">
        <f t="shared" si="3"/>
        <v>0.9739979267449896</v>
      </c>
      <c r="J59" s="23">
        <f>J8/J56</f>
        <v>73.6842105263158</v>
      </c>
      <c r="K59" s="23">
        <f>K8/K56</f>
        <v>78.94736842105263</v>
      </c>
      <c r="L59" s="17">
        <f t="shared" si="4"/>
        <v>1.4377406931964059</v>
      </c>
      <c r="M59" s="33">
        <f t="shared" si="5"/>
        <v>1.0714285714285714</v>
      </c>
    </row>
    <row r="60" spans="1:13" ht="45.75" customHeight="1">
      <c r="A60" s="30"/>
      <c r="B60" s="25">
        <v>6</v>
      </c>
      <c r="C60" s="11"/>
      <c r="D60" s="241" t="s">
        <v>244</v>
      </c>
      <c r="E60" s="242"/>
      <c r="F60" s="25">
        <v>53</v>
      </c>
      <c r="G60" s="23">
        <f>'Ind_detaliati_Anexa 2'!J167</f>
        <v>356.82608695652175</v>
      </c>
      <c r="H60" s="23">
        <f>'Ind_detaliati_Anexa 2'!K167</f>
        <v>385</v>
      </c>
      <c r="I60" s="18">
        <f t="shared" si="3"/>
        <v>1.0789569879371268</v>
      </c>
      <c r="J60" s="23">
        <v>380</v>
      </c>
      <c r="K60" s="23">
        <v>390</v>
      </c>
      <c r="L60" s="17">
        <f t="shared" si="4"/>
        <v>0.987012987012987</v>
      </c>
      <c r="M60" s="33">
        <f t="shared" si="5"/>
        <v>1.0263157894736843</v>
      </c>
    </row>
    <row r="61" spans="1:13" ht="30.75" customHeight="1">
      <c r="A61" s="30"/>
      <c r="B61" s="25">
        <v>7</v>
      </c>
      <c r="C61" s="11"/>
      <c r="D61" s="241" t="s">
        <v>245</v>
      </c>
      <c r="E61" s="242"/>
      <c r="F61" s="25">
        <v>54</v>
      </c>
      <c r="G61" s="23">
        <f>G13/G7*1000</f>
        <v>1000</v>
      </c>
      <c r="H61" s="23">
        <f>H13/H7*1000</f>
        <v>1000</v>
      </c>
      <c r="I61" s="18">
        <f>H61/G61</f>
        <v>1</v>
      </c>
      <c r="J61" s="23">
        <f>J13/J7*1000</f>
        <v>1000</v>
      </c>
      <c r="K61" s="23">
        <f>K13/K7*1000</f>
        <v>1000</v>
      </c>
      <c r="L61" s="17">
        <f t="shared" si="4"/>
        <v>1</v>
      </c>
      <c r="M61" s="33">
        <f t="shared" si="5"/>
        <v>1</v>
      </c>
    </row>
    <row r="62" spans="1:13" ht="15">
      <c r="A62" s="30"/>
      <c r="B62" s="25">
        <v>8</v>
      </c>
      <c r="C62" s="11"/>
      <c r="D62" s="241" t="s">
        <v>246</v>
      </c>
      <c r="E62" s="242"/>
      <c r="F62" s="25">
        <v>55</v>
      </c>
      <c r="G62" s="23">
        <f>'Ind_detaliati_Anexa 2'!J174</f>
        <v>687</v>
      </c>
      <c r="H62" s="23">
        <f>'Ind_detaliati_Anexa 2'!K174</f>
        <v>1000</v>
      </c>
      <c r="I62" s="18">
        <f>H62/G62</f>
        <v>1.455604075691412</v>
      </c>
      <c r="J62" s="11">
        <v>400</v>
      </c>
      <c r="K62" s="11">
        <v>300</v>
      </c>
      <c r="L62" s="17">
        <f>J62/H62</f>
        <v>0.4</v>
      </c>
      <c r="M62" s="33">
        <f>K62/J62</f>
        <v>0.75</v>
      </c>
    </row>
    <row r="63" spans="1:13" ht="15.75" thickBot="1">
      <c r="A63" s="36"/>
      <c r="B63" s="37">
        <v>9</v>
      </c>
      <c r="C63" s="38"/>
      <c r="D63" s="243" t="s">
        <v>247</v>
      </c>
      <c r="E63" s="244"/>
      <c r="F63" s="37">
        <v>56</v>
      </c>
      <c r="G63" s="39">
        <f>'Ind_detaliati_Anexa 2'!J175</f>
        <v>612</v>
      </c>
      <c r="H63" s="39">
        <f>'Ind_detaliati_Anexa 2'!K175</f>
        <v>657</v>
      </c>
      <c r="I63" s="40">
        <f>H63/G63</f>
        <v>1.0735294117647058</v>
      </c>
      <c r="J63" s="38">
        <v>300</v>
      </c>
      <c r="K63" s="38">
        <v>250</v>
      </c>
      <c r="L63" s="232">
        <f>J63/H63</f>
        <v>0.45662100456621</v>
      </c>
      <c r="M63" s="233">
        <f>K63/J63</f>
        <v>0.8333333333333334</v>
      </c>
    </row>
    <row r="64" spans="1:13" ht="15">
      <c r="A64" s="251" t="s">
        <v>430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spans="1:13" ht="15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</row>
    <row r="66" spans="1:13" ht="18.75" customHeight="1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</row>
    <row r="67" spans="1:13" ht="19.5" customHeight="1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</row>
    <row r="68" spans="1:12" ht="15">
      <c r="A68" s="27" t="s">
        <v>407</v>
      </c>
      <c r="B68" s="26"/>
      <c r="C68" s="2"/>
      <c r="D68" s="2"/>
      <c r="E68" s="26"/>
      <c r="F68" s="6"/>
      <c r="G68" s="28"/>
      <c r="H68" s="29" t="s">
        <v>431</v>
      </c>
      <c r="I68" s="6"/>
      <c r="J68" s="6"/>
      <c r="K68" s="6"/>
      <c r="L68" s="2"/>
    </row>
    <row r="69" spans="1:12" ht="15">
      <c r="A69" s="3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</row>
    <row r="70" spans="1:12" ht="15">
      <c r="A70" s="3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</row>
    <row r="71" spans="1:12" ht="15">
      <c r="A71" s="3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</row>
    <row r="72" spans="1:12" ht="15">
      <c r="A72" s="3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</row>
    <row r="73" spans="1:12" ht="15">
      <c r="A73" s="3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</row>
    <row r="74" spans="1:12" ht="15">
      <c r="A74" s="3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</row>
    <row r="75" spans="1:12" ht="15">
      <c r="A75" s="3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</row>
    <row r="76" spans="1:12" ht="15">
      <c r="A76" s="3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</row>
  </sheetData>
  <sheetProtection/>
  <mergeCells count="63">
    <mergeCell ref="L1:M1"/>
    <mergeCell ref="H4:H5"/>
    <mergeCell ref="A3:M3"/>
    <mergeCell ref="G4:G5"/>
    <mergeCell ref="F4:F5"/>
    <mergeCell ref="B6:C6"/>
    <mergeCell ref="B4:C5"/>
    <mergeCell ref="A4:A5"/>
    <mergeCell ref="A64:M67"/>
    <mergeCell ref="A1:I1"/>
    <mergeCell ref="L4:M4"/>
    <mergeCell ref="K4:K5"/>
    <mergeCell ref="J4:J5"/>
    <mergeCell ref="I4:I5"/>
    <mergeCell ref="D4:E5"/>
    <mergeCell ref="D6:E6"/>
    <mergeCell ref="D7:E7"/>
    <mergeCell ref="D29:E29"/>
    <mergeCell ref="D8:E8"/>
    <mergeCell ref="D11:E11"/>
    <mergeCell ref="D12:E12"/>
    <mergeCell ref="D13:E13"/>
    <mergeCell ref="D14:E14"/>
    <mergeCell ref="D15:E15"/>
    <mergeCell ref="D16:E16"/>
    <mergeCell ref="D17:E17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3:E53"/>
    <mergeCell ref="D54:E54"/>
    <mergeCell ref="D61:E61"/>
    <mergeCell ref="D62:E62"/>
    <mergeCell ref="D63:E63"/>
    <mergeCell ref="D55:E55"/>
    <mergeCell ref="D56:E56"/>
    <mergeCell ref="D57:E57"/>
    <mergeCell ref="D58:E58"/>
    <mergeCell ref="D59:E59"/>
    <mergeCell ref="D60:E60"/>
  </mergeCells>
  <printOptions/>
  <pageMargins left="0.708661417322835" right="0.708661417322835" top="0.748031496062992" bottom="0.393700787401575" header="0.31496062992126" footer="0.196850393700787"/>
  <pageSetup orientation="landscape" paperSize="9" scale="80" r:id="rId1"/>
  <headerFooter>
    <oddHeader xml:space="preserve">&amp;R </oddHeader>
    <oddFooter>&amp;C&amp;"Arial,Obișnuit"&amp;12Pagina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5"/>
  <sheetViews>
    <sheetView view="pageLayout" zoomScale="96" zoomScalePageLayoutView="96" workbookViewId="0" topLeftCell="A7">
      <selection activeCell="K44" sqref="K44"/>
    </sheetView>
  </sheetViews>
  <sheetFormatPr defaultColWidth="9.140625" defaultRowHeight="15"/>
  <cols>
    <col min="1" max="1" width="3.28125" style="1" customWidth="1"/>
    <col min="2" max="2" width="3.7109375" style="1" customWidth="1"/>
    <col min="3" max="3" width="4.00390625" style="1" customWidth="1"/>
    <col min="4" max="4" width="4.7109375" style="1" customWidth="1"/>
    <col min="5" max="5" width="32.28125" style="0" customWidth="1"/>
    <col min="6" max="6" width="4.57421875" style="13" customWidth="1"/>
    <col min="7" max="7" width="8.00390625" style="54" customWidth="1"/>
    <col min="8" max="8" width="6.8515625" style="0" customWidth="1"/>
    <col min="9" max="9" width="8.7109375" style="0" customWidth="1"/>
    <col min="10" max="10" width="8.8515625" style="0" customWidth="1"/>
    <col min="11" max="14" width="7.57421875" style="0" customWidth="1"/>
    <col min="15" max="15" width="7.421875" style="0" customWidth="1"/>
    <col min="16" max="16" width="9.7109375" style="0" customWidth="1"/>
    <col min="17" max="17" width="9.28125" style="0" customWidth="1"/>
  </cols>
  <sheetData>
    <row r="1" spans="1:20" ht="95.25" customHeight="1">
      <c r="A1" s="340" t="s">
        <v>416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4"/>
      <c r="S1" s="4"/>
      <c r="T1" s="4"/>
    </row>
    <row r="2" spans="1:20" s="2" customFormat="1" ht="33.75" customHeight="1">
      <c r="A2" s="312" t="s">
        <v>370</v>
      </c>
      <c r="B2" s="312"/>
      <c r="C2" s="312"/>
      <c r="D2" s="293" t="s">
        <v>0</v>
      </c>
      <c r="E2" s="293"/>
      <c r="F2" s="293" t="s">
        <v>1</v>
      </c>
      <c r="G2" s="293" t="s">
        <v>419</v>
      </c>
      <c r="H2" s="293" t="s">
        <v>418</v>
      </c>
      <c r="I2" s="293"/>
      <c r="J2" s="293"/>
      <c r="K2" s="293" t="s">
        <v>417</v>
      </c>
      <c r="L2" s="293"/>
      <c r="M2" s="293"/>
      <c r="N2" s="293"/>
      <c r="O2" s="293"/>
      <c r="P2" s="240" t="s">
        <v>420</v>
      </c>
      <c r="Q2" s="240" t="s">
        <v>421</v>
      </c>
      <c r="R2" s="6"/>
      <c r="S2" s="6"/>
      <c r="T2" s="6"/>
    </row>
    <row r="3" spans="1:20" s="3" customFormat="1" ht="18" customHeight="1">
      <c r="A3" s="312"/>
      <c r="B3" s="312"/>
      <c r="C3" s="312"/>
      <c r="D3" s="293"/>
      <c r="E3" s="293"/>
      <c r="F3" s="293"/>
      <c r="G3" s="293"/>
      <c r="H3" s="294" t="s">
        <v>369</v>
      </c>
      <c r="I3" s="294"/>
      <c r="J3" s="294" t="s">
        <v>368</v>
      </c>
      <c r="K3" s="302" t="s">
        <v>250</v>
      </c>
      <c r="L3" s="302"/>
      <c r="M3" s="302"/>
      <c r="N3" s="302"/>
      <c r="O3" s="302"/>
      <c r="P3" s="293" t="s">
        <v>307</v>
      </c>
      <c r="Q3" s="293" t="s">
        <v>258</v>
      </c>
      <c r="R3" s="7"/>
      <c r="S3" s="7"/>
      <c r="T3" s="7"/>
    </row>
    <row r="4" spans="1:20" s="3" customFormat="1" ht="27">
      <c r="A4" s="312"/>
      <c r="B4" s="312"/>
      <c r="C4" s="312"/>
      <c r="D4" s="293"/>
      <c r="E4" s="293"/>
      <c r="F4" s="293"/>
      <c r="G4" s="293"/>
      <c r="H4" s="91" t="s">
        <v>249</v>
      </c>
      <c r="I4" s="91" t="s">
        <v>305</v>
      </c>
      <c r="J4" s="294"/>
      <c r="K4" s="92" t="s">
        <v>254</v>
      </c>
      <c r="L4" s="89" t="s">
        <v>251</v>
      </c>
      <c r="M4" s="89" t="s">
        <v>252</v>
      </c>
      <c r="N4" s="89" t="s">
        <v>253</v>
      </c>
      <c r="O4" s="89" t="s">
        <v>306</v>
      </c>
      <c r="P4" s="293"/>
      <c r="Q4" s="293"/>
      <c r="R4" s="7"/>
      <c r="S4" s="7"/>
      <c r="T4" s="7"/>
    </row>
    <row r="5" spans="1:20" s="2" customFormat="1" ht="15">
      <c r="A5" s="66">
        <v>0</v>
      </c>
      <c r="B5" s="293">
        <v>1</v>
      </c>
      <c r="C5" s="293"/>
      <c r="D5" s="293">
        <v>2</v>
      </c>
      <c r="E5" s="293"/>
      <c r="F5" s="66">
        <v>3</v>
      </c>
      <c r="G5" s="66" t="s">
        <v>248</v>
      </c>
      <c r="H5" s="66">
        <v>4</v>
      </c>
      <c r="I5" s="66" t="s">
        <v>158</v>
      </c>
      <c r="J5" s="66">
        <v>5</v>
      </c>
      <c r="K5" s="90">
        <v>6</v>
      </c>
      <c r="L5" s="66" t="s">
        <v>159</v>
      </c>
      <c r="M5" s="66" t="s">
        <v>255</v>
      </c>
      <c r="N5" s="66" t="s">
        <v>256</v>
      </c>
      <c r="O5" s="66" t="s">
        <v>257</v>
      </c>
      <c r="P5" s="66">
        <v>7</v>
      </c>
      <c r="Q5" s="66">
        <v>8</v>
      </c>
      <c r="R5" s="6"/>
      <c r="S5" s="6"/>
      <c r="T5" s="6"/>
    </row>
    <row r="6" spans="1:20" s="2" customFormat="1" ht="26.25" customHeight="1">
      <c r="A6" s="319" t="s">
        <v>7</v>
      </c>
      <c r="B6" s="346" t="s">
        <v>259</v>
      </c>
      <c r="C6" s="347"/>
      <c r="D6" s="347"/>
      <c r="E6" s="348"/>
      <c r="F6" s="138">
        <v>1</v>
      </c>
      <c r="G6" s="139">
        <f>G7+G28+G34</f>
        <v>6151</v>
      </c>
      <c r="H6" s="139">
        <f>H7+H28+H34</f>
        <v>0</v>
      </c>
      <c r="I6" s="139">
        <f>I7+I28+I34</f>
        <v>5630</v>
      </c>
      <c r="J6" s="139">
        <f aca="true" t="shared" si="0" ref="J6:O6">J7+J28+J34</f>
        <v>6637</v>
      </c>
      <c r="K6" s="139">
        <f t="shared" si="0"/>
        <v>6750</v>
      </c>
      <c r="L6" s="139">
        <f t="shared" si="0"/>
        <v>1662</v>
      </c>
      <c r="M6" s="139">
        <f t="shared" si="0"/>
        <v>2162</v>
      </c>
      <c r="N6" s="139">
        <f t="shared" si="0"/>
        <v>1412</v>
      </c>
      <c r="O6" s="139">
        <f t="shared" si="0"/>
        <v>1414</v>
      </c>
      <c r="P6" s="140">
        <f>K6/J6</f>
        <v>1.0170257646527046</v>
      </c>
      <c r="Q6" s="140">
        <f>J6/G6</f>
        <v>1.079011542838563</v>
      </c>
      <c r="R6" s="6"/>
      <c r="S6" s="6"/>
      <c r="T6" s="6"/>
    </row>
    <row r="7" spans="1:20" s="2" customFormat="1" ht="26.25" customHeight="1">
      <c r="A7" s="320"/>
      <c r="B7" s="313">
        <v>1</v>
      </c>
      <c r="C7" s="57"/>
      <c r="D7" s="345" t="s">
        <v>260</v>
      </c>
      <c r="E7" s="345"/>
      <c r="F7" s="141">
        <v>2</v>
      </c>
      <c r="G7" s="142">
        <f>G8+G14+G15+G18+G19+G20</f>
        <v>6151</v>
      </c>
      <c r="H7" s="142">
        <f>H8+H14+H15+H18+H19+H20</f>
        <v>0</v>
      </c>
      <c r="I7" s="142">
        <f>I8+I14+I15+I18+I19+I20</f>
        <v>5630</v>
      </c>
      <c r="J7" s="142">
        <f aca="true" t="shared" si="1" ref="J7:O7">J8+J14+J15+J18+J19+J20</f>
        <v>6637</v>
      </c>
      <c r="K7" s="142">
        <f t="shared" si="1"/>
        <v>6750</v>
      </c>
      <c r="L7" s="142">
        <f t="shared" si="1"/>
        <v>1662</v>
      </c>
      <c r="M7" s="142">
        <f t="shared" si="1"/>
        <v>2162</v>
      </c>
      <c r="N7" s="142">
        <f t="shared" si="1"/>
        <v>1412</v>
      </c>
      <c r="O7" s="142">
        <f t="shared" si="1"/>
        <v>1414</v>
      </c>
      <c r="P7" s="143">
        <f>K7/J7</f>
        <v>1.0170257646527046</v>
      </c>
      <c r="Q7" s="143">
        <f>J7/G7</f>
        <v>1.079011542838563</v>
      </c>
      <c r="R7" s="6"/>
      <c r="S7" s="6"/>
      <c r="T7" s="6"/>
    </row>
    <row r="8" spans="1:20" s="2" customFormat="1" ht="24" customHeight="1">
      <c r="A8" s="320"/>
      <c r="B8" s="314"/>
      <c r="C8" s="95" t="s">
        <v>31</v>
      </c>
      <c r="D8" s="343" t="s">
        <v>56</v>
      </c>
      <c r="E8" s="343"/>
      <c r="F8" s="138">
        <v>3</v>
      </c>
      <c r="G8" s="144">
        <f>SUM(G9:G13)</f>
        <v>5224</v>
      </c>
      <c r="H8" s="144">
        <f>SUM(H9:H13)</f>
        <v>0</v>
      </c>
      <c r="I8" s="144">
        <f>SUM(I9:I13)</f>
        <v>4673</v>
      </c>
      <c r="J8" s="144">
        <f aca="true" t="shared" si="2" ref="J8:O8">SUM(J9:J13)</f>
        <v>5730</v>
      </c>
      <c r="K8" s="144">
        <f t="shared" si="2"/>
        <v>6100</v>
      </c>
      <c r="L8" s="144">
        <f t="shared" si="2"/>
        <v>1350</v>
      </c>
      <c r="M8" s="144">
        <f t="shared" si="2"/>
        <v>1850</v>
      </c>
      <c r="N8" s="144">
        <f t="shared" si="2"/>
        <v>1400</v>
      </c>
      <c r="O8" s="144">
        <f t="shared" si="2"/>
        <v>1400</v>
      </c>
      <c r="P8" s="145">
        <f>K8/J8</f>
        <v>1.0645724258289704</v>
      </c>
      <c r="Q8" s="145">
        <f>J8/G8</f>
        <v>1.0968606431852985</v>
      </c>
      <c r="R8" s="6"/>
      <c r="S8" s="6"/>
      <c r="T8" s="6"/>
    </row>
    <row r="9" spans="1:20" s="2" customFormat="1" ht="15">
      <c r="A9" s="320"/>
      <c r="B9" s="314"/>
      <c r="C9" s="57"/>
      <c r="D9" s="62" t="s">
        <v>57</v>
      </c>
      <c r="E9" s="63" t="s">
        <v>183</v>
      </c>
      <c r="F9" s="60">
        <v>4</v>
      </c>
      <c r="G9" s="114">
        <v>1387</v>
      </c>
      <c r="H9" s="114">
        <v>0</v>
      </c>
      <c r="I9" s="114">
        <v>1605</v>
      </c>
      <c r="J9" s="114">
        <v>1605</v>
      </c>
      <c r="K9" s="114">
        <v>1100</v>
      </c>
      <c r="L9" s="114">
        <v>450</v>
      </c>
      <c r="M9" s="114">
        <v>100</v>
      </c>
      <c r="N9" s="114">
        <v>50</v>
      </c>
      <c r="O9" s="114">
        <v>400</v>
      </c>
      <c r="P9" s="61">
        <f>K9/J9</f>
        <v>0.6853582554517134</v>
      </c>
      <c r="Q9" s="61">
        <f>J9/G9</f>
        <v>1.1571737563085798</v>
      </c>
      <c r="R9" s="6"/>
      <c r="S9" s="6"/>
      <c r="T9" s="6"/>
    </row>
    <row r="10" spans="1:20" s="2" customFormat="1" ht="15">
      <c r="A10" s="320"/>
      <c r="B10" s="314"/>
      <c r="C10" s="57"/>
      <c r="D10" s="62" t="s">
        <v>58</v>
      </c>
      <c r="E10" s="63" t="s">
        <v>212</v>
      </c>
      <c r="F10" s="60">
        <v>5</v>
      </c>
      <c r="G10" s="114">
        <v>1616</v>
      </c>
      <c r="H10" s="114">
        <v>0</v>
      </c>
      <c r="I10" s="114">
        <v>928</v>
      </c>
      <c r="J10" s="114">
        <v>1654</v>
      </c>
      <c r="K10" s="114">
        <v>2300</v>
      </c>
      <c r="L10" s="114">
        <v>500</v>
      </c>
      <c r="M10" s="114">
        <v>650</v>
      </c>
      <c r="N10" s="114">
        <v>650</v>
      </c>
      <c r="O10" s="114">
        <v>500</v>
      </c>
      <c r="P10" s="61">
        <f aca="true" t="shared" si="3" ref="P10:P16">K10/J10</f>
        <v>1.3905683192261185</v>
      </c>
      <c r="Q10" s="61">
        <f>J10/G10</f>
        <v>1.0235148514851484</v>
      </c>
      <c r="R10" s="6"/>
      <c r="S10" s="6"/>
      <c r="T10" s="6"/>
    </row>
    <row r="11" spans="1:20" s="2" customFormat="1" ht="15">
      <c r="A11" s="320"/>
      <c r="B11" s="314"/>
      <c r="C11" s="57"/>
      <c r="D11" s="62" t="s">
        <v>59</v>
      </c>
      <c r="E11" s="63" t="s">
        <v>213</v>
      </c>
      <c r="F11" s="60" t="s">
        <v>216</v>
      </c>
      <c r="G11" s="114">
        <v>448</v>
      </c>
      <c r="H11" s="114">
        <v>0</v>
      </c>
      <c r="I11" s="114">
        <v>386</v>
      </c>
      <c r="J11" s="114">
        <v>588</v>
      </c>
      <c r="K11" s="114">
        <v>0</v>
      </c>
      <c r="L11" s="114">
        <v>0</v>
      </c>
      <c r="M11" s="114">
        <v>0</v>
      </c>
      <c r="N11" s="114">
        <v>0</v>
      </c>
      <c r="O11" s="114">
        <f>K11-L11-M11-N11</f>
        <v>0</v>
      </c>
      <c r="P11" s="61">
        <f t="shared" si="3"/>
        <v>0</v>
      </c>
      <c r="Q11" s="61">
        <v>0</v>
      </c>
      <c r="R11" s="6"/>
      <c r="S11" s="6"/>
      <c r="T11" s="6"/>
    </row>
    <row r="12" spans="1:20" s="2" customFormat="1" ht="15">
      <c r="A12" s="320"/>
      <c r="B12" s="314"/>
      <c r="C12" s="57"/>
      <c r="D12" s="62" t="s">
        <v>60</v>
      </c>
      <c r="E12" s="63" t="s">
        <v>215</v>
      </c>
      <c r="F12" s="60">
        <v>6</v>
      </c>
      <c r="G12" s="114">
        <v>1758</v>
      </c>
      <c r="H12" s="114">
        <v>0</v>
      </c>
      <c r="I12" s="114">
        <v>1734</v>
      </c>
      <c r="J12" s="114">
        <v>1863</v>
      </c>
      <c r="K12" s="114">
        <v>2100</v>
      </c>
      <c r="L12" s="114">
        <v>300</v>
      </c>
      <c r="M12" s="114">
        <v>800</v>
      </c>
      <c r="N12" s="114">
        <v>500</v>
      </c>
      <c r="O12" s="114">
        <v>500</v>
      </c>
      <c r="P12" s="61">
        <f t="shared" si="3"/>
        <v>1.1272141706924315</v>
      </c>
      <c r="Q12" s="61">
        <f>J12/G12</f>
        <v>1.0597269624573378</v>
      </c>
      <c r="R12" s="6"/>
      <c r="S12" s="6"/>
      <c r="T12" s="6"/>
    </row>
    <row r="13" spans="1:20" s="2" customFormat="1" ht="14.25" customHeight="1">
      <c r="A13" s="320"/>
      <c r="B13" s="314"/>
      <c r="C13" s="57"/>
      <c r="D13" s="62" t="s">
        <v>214</v>
      </c>
      <c r="E13" s="63" t="s">
        <v>217</v>
      </c>
      <c r="F13" s="60">
        <v>7</v>
      </c>
      <c r="G13" s="114">
        <v>15</v>
      </c>
      <c r="H13" s="114">
        <v>0</v>
      </c>
      <c r="I13" s="114">
        <v>20</v>
      </c>
      <c r="J13" s="114">
        <v>20</v>
      </c>
      <c r="K13" s="114">
        <v>600</v>
      </c>
      <c r="L13" s="114">
        <v>100</v>
      </c>
      <c r="M13" s="114">
        <v>300</v>
      </c>
      <c r="N13" s="114">
        <v>200</v>
      </c>
      <c r="O13" s="114">
        <f>K13-L13-M13-N13</f>
        <v>0</v>
      </c>
      <c r="P13" s="61">
        <f t="shared" si="3"/>
        <v>30</v>
      </c>
      <c r="Q13" s="61">
        <f>J13/G13</f>
        <v>1.3333333333333333</v>
      </c>
      <c r="R13" s="6"/>
      <c r="S13" s="6"/>
      <c r="T13" s="6"/>
    </row>
    <row r="14" spans="1:20" s="2" customFormat="1" ht="18.75" customHeight="1">
      <c r="A14" s="320"/>
      <c r="B14" s="314"/>
      <c r="C14" s="146" t="s">
        <v>36</v>
      </c>
      <c r="D14" s="299" t="s">
        <v>61</v>
      </c>
      <c r="E14" s="299"/>
      <c r="F14" s="148">
        <v>8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5">
        <v>0</v>
      </c>
      <c r="Q14" s="145">
        <v>0</v>
      </c>
      <c r="R14" s="6"/>
      <c r="S14" s="6"/>
      <c r="T14" s="6"/>
    </row>
    <row r="15" spans="1:20" s="2" customFormat="1" ht="41.25" customHeight="1">
      <c r="A15" s="320"/>
      <c r="B15" s="314"/>
      <c r="C15" s="146" t="s">
        <v>37</v>
      </c>
      <c r="D15" s="299" t="s">
        <v>261</v>
      </c>
      <c r="E15" s="299"/>
      <c r="F15" s="138">
        <v>9</v>
      </c>
      <c r="G15" s="144">
        <f>G16+G17</f>
        <v>718</v>
      </c>
      <c r="H15" s="144">
        <f>H16+H17</f>
        <v>0</v>
      </c>
      <c r="I15" s="144">
        <f>I16+I17</f>
        <v>849</v>
      </c>
      <c r="J15" s="144">
        <f>J16+J17</f>
        <v>849</v>
      </c>
      <c r="K15" s="144">
        <v>600</v>
      </c>
      <c r="L15" s="144">
        <v>300</v>
      </c>
      <c r="M15" s="144">
        <v>300</v>
      </c>
      <c r="N15" s="144">
        <v>0</v>
      </c>
      <c r="O15" s="144">
        <v>0</v>
      </c>
      <c r="P15" s="145">
        <f t="shared" si="3"/>
        <v>0.7067137809187279</v>
      </c>
      <c r="Q15" s="145">
        <f>J15/G15</f>
        <v>1.182451253481894</v>
      </c>
      <c r="R15" s="6"/>
      <c r="S15" s="6"/>
      <c r="T15" s="6"/>
    </row>
    <row r="16" spans="1:20" s="2" customFormat="1" ht="31.5" customHeight="1">
      <c r="A16" s="320"/>
      <c r="B16" s="314"/>
      <c r="C16" s="57"/>
      <c r="D16" s="62" t="s">
        <v>62</v>
      </c>
      <c r="E16" s="63" t="s">
        <v>64</v>
      </c>
      <c r="F16" s="60">
        <v>10</v>
      </c>
      <c r="G16" s="114">
        <v>718</v>
      </c>
      <c r="H16" s="114">
        <v>0</v>
      </c>
      <c r="I16" s="114">
        <v>849</v>
      </c>
      <c r="J16" s="114">
        <v>849</v>
      </c>
      <c r="K16" s="114">
        <v>600</v>
      </c>
      <c r="L16" s="114">
        <v>300</v>
      </c>
      <c r="M16" s="114">
        <v>300</v>
      </c>
      <c r="N16" s="114"/>
      <c r="O16" s="114">
        <f>K16-L16-M16-N16</f>
        <v>0</v>
      </c>
      <c r="P16" s="61">
        <f t="shared" si="3"/>
        <v>0.7067137809187279</v>
      </c>
      <c r="Q16" s="61">
        <f>J16/G16</f>
        <v>1.182451253481894</v>
      </c>
      <c r="R16" s="6"/>
      <c r="S16" s="6"/>
      <c r="T16" s="6"/>
    </row>
    <row r="17" spans="1:20" s="2" customFormat="1" ht="24.75">
      <c r="A17" s="320"/>
      <c r="B17" s="314"/>
      <c r="C17" s="57"/>
      <c r="D17" s="62" t="s">
        <v>63</v>
      </c>
      <c r="E17" s="63" t="s">
        <v>65</v>
      </c>
      <c r="F17" s="60">
        <v>11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61">
        <v>0</v>
      </c>
      <c r="Q17" s="61">
        <v>0</v>
      </c>
      <c r="R17" s="6"/>
      <c r="S17" s="6"/>
      <c r="T17" s="6"/>
    </row>
    <row r="18" spans="1:20" s="2" customFormat="1" ht="22.5" customHeight="1">
      <c r="A18" s="320"/>
      <c r="B18" s="314"/>
      <c r="C18" s="95" t="s">
        <v>38</v>
      </c>
      <c r="D18" s="341" t="s">
        <v>66</v>
      </c>
      <c r="E18" s="341"/>
      <c r="F18" s="96">
        <v>12</v>
      </c>
      <c r="G18" s="113">
        <v>8852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59">
        <v>0</v>
      </c>
      <c r="Q18" s="59">
        <f>J18/G18</f>
        <v>0</v>
      </c>
      <c r="R18" s="6"/>
      <c r="S18" s="6"/>
      <c r="T18" s="6"/>
    </row>
    <row r="19" spans="1:20" s="2" customFormat="1" ht="31.5" customHeight="1">
      <c r="A19" s="320"/>
      <c r="B19" s="314"/>
      <c r="C19" s="95" t="s">
        <v>39</v>
      </c>
      <c r="D19" s="342" t="s">
        <v>68</v>
      </c>
      <c r="E19" s="342"/>
      <c r="F19" s="96">
        <v>13</v>
      </c>
      <c r="G19" s="113">
        <v>-8670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59">
        <v>0</v>
      </c>
      <c r="Q19" s="59">
        <f>J19/G19</f>
        <v>0</v>
      </c>
      <c r="R19" s="6"/>
      <c r="S19" s="6"/>
      <c r="T19" s="6"/>
    </row>
    <row r="20" spans="1:20" s="2" customFormat="1" ht="24" customHeight="1">
      <c r="A20" s="320"/>
      <c r="B20" s="314"/>
      <c r="C20" s="146" t="s">
        <v>67</v>
      </c>
      <c r="D20" s="343" t="s">
        <v>310</v>
      </c>
      <c r="E20" s="343"/>
      <c r="F20" s="138">
        <v>14</v>
      </c>
      <c r="G20" s="144">
        <f>SUM(G21:G27)</f>
        <v>27</v>
      </c>
      <c r="H20" s="144">
        <f>SUM(H21:H27)</f>
        <v>0</v>
      </c>
      <c r="I20" s="144">
        <f>SUM(I21:I27)</f>
        <v>108</v>
      </c>
      <c r="J20" s="144">
        <f>SUM(J21:J27)</f>
        <v>58</v>
      </c>
      <c r="K20" s="144">
        <v>50</v>
      </c>
      <c r="L20" s="144">
        <f>SUM(L21:L27)</f>
        <v>12</v>
      </c>
      <c r="M20" s="144">
        <f>SUM(M21:M27)</f>
        <v>12</v>
      </c>
      <c r="N20" s="144">
        <f>SUM(N21:N27)</f>
        <v>12</v>
      </c>
      <c r="O20" s="144">
        <v>14</v>
      </c>
      <c r="P20" s="145">
        <f>K20/J20</f>
        <v>0.8620689655172413</v>
      </c>
      <c r="Q20" s="145">
        <f>J20/G20</f>
        <v>2.1481481481481484</v>
      </c>
      <c r="R20" s="111"/>
      <c r="S20" s="6"/>
      <c r="T20" s="6"/>
    </row>
    <row r="21" spans="1:20" s="2" customFormat="1" ht="15">
      <c r="A21" s="320"/>
      <c r="B21" s="314"/>
      <c r="C21" s="57"/>
      <c r="D21" s="62" t="s">
        <v>69</v>
      </c>
      <c r="E21" s="63" t="s">
        <v>74</v>
      </c>
      <c r="F21" s="60">
        <v>15</v>
      </c>
      <c r="G21" s="114">
        <v>27</v>
      </c>
      <c r="H21" s="114">
        <v>0</v>
      </c>
      <c r="I21" s="114">
        <v>100</v>
      </c>
      <c r="J21" s="114">
        <v>50</v>
      </c>
      <c r="K21" s="114">
        <v>50</v>
      </c>
      <c r="L21" s="114">
        <v>12</v>
      </c>
      <c r="M21" s="114">
        <v>12</v>
      </c>
      <c r="N21" s="114">
        <v>12</v>
      </c>
      <c r="O21" s="114">
        <v>14</v>
      </c>
      <c r="P21" s="61">
        <f>K21/J21</f>
        <v>1</v>
      </c>
      <c r="Q21" s="61">
        <f>J21/G21</f>
        <v>1.8518518518518519</v>
      </c>
      <c r="R21" s="6"/>
      <c r="S21" s="6"/>
      <c r="T21" s="6"/>
    </row>
    <row r="22" spans="1:20" s="2" customFormat="1" ht="24.75">
      <c r="A22" s="320"/>
      <c r="B22" s="314"/>
      <c r="C22" s="57"/>
      <c r="D22" s="62" t="s">
        <v>70</v>
      </c>
      <c r="E22" s="63" t="s">
        <v>75</v>
      </c>
      <c r="F22" s="60">
        <v>16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61">
        <v>0</v>
      </c>
      <c r="Q22" s="61">
        <v>0</v>
      </c>
      <c r="R22" s="6"/>
      <c r="S22" s="6"/>
      <c r="T22" s="6"/>
    </row>
    <row r="23" spans="1:20" s="2" customFormat="1" ht="15">
      <c r="A23" s="320"/>
      <c r="B23" s="314"/>
      <c r="C23" s="57"/>
      <c r="D23" s="65"/>
      <c r="E23" s="63" t="s">
        <v>311</v>
      </c>
      <c r="F23" s="60">
        <v>17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61">
        <v>0</v>
      </c>
      <c r="Q23" s="61">
        <v>0</v>
      </c>
      <c r="R23" s="6"/>
      <c r="S23" s="6"/>
      <c r="T23" s="6"/>
    </row>
    <row r="24" spans="1:20" s="2" customFormat="1" ht="15">
      <c r="A24" s="320"/>
      <c r="B24" s="314"/>
      <c r="C24" s="57"/>
      <c r="D24" s="62"/>
      <c r="E24" s="63" t="s">
        <v>312</v>
      </c>
      <c r="F24" s="60">
        <v>18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61">
        <v>0</v>
      </c>
      <c r="Q24" s="61">
        <v>0</v>
      </c>
      <c r="R24" s="6"/>
      <c r="S24" s="6"/>
      <c r="T24" s="6"/>
    </row>
    <row r="25" spans="1:20" s="2" customFormat="1" ht="15">
      <c r="A25" s="320"/>
      <c r="B25" s="314"/>
      <c r="C25" s="57"/>
      <c r="D25" s="62" t="s">
        <v>71</v>
      </c>
      <c r="E25" s="63" t="s">
        <v>76</v>
      </c>
      <c r="F25" s="60">
        <v>19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61">
        <v>0</v>
      </c>
      <c r="Q25" s="61">
        <v>0</v>
      </c>
      <c r="R25" s="6"/>
      <c r="S25" s="6"/>
      <c r="T25" s="6"/>
    </row>
    <row r="26" spans="1:20" s="2" customFormat="1" ht="15" customHeight="1">
      <c r="A26" s="320"/>
      <c r="B26" s="314"/>
      <c r="C26" s="57"/>
      <c r="D26" s="62" t="s">
        <v>72</v>
      </c>
      <c r="E26" s="63" t="s">
        <v>77</v>
      </c>
      <c r="F26" s="60">
        <v>20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61">
        <v>0</v>
      </c>
      <c r="Q26" s="61">
        <v>0</v>
      </c>
      <c r="R26" s="6"/>
      <c r="S26" s="6"/>
      <c r="T26" s="6"/>
    </row>
    <row r="27" spans="1:20" s="2" customFormat="1" ht="16.5" customHeight="1">
      <c r="A27" s="320"/>
      <c r="B27" s="315"/>
      <c r="C27" s="57"/>
      <c r="D27" s="62" t="s">
        <v>73</v>
      </c>
      <c r="E27" s="63" t="s">
        <v>78</v>
      </c>
      <c r="F27" s="60">
        <v>21</v>
      </c>
      <c r="G27" s="114"/>
      <c r="H27" s="114">
        <v>0</v>
      </c>
      <c r="I27" s="114">
        <v>8</v>
      </c>
      <c r="J27" s="114">
        <v>8</v>
      </c>
      <c r="K27" s="114">
        <v>0</v>
      </c>
      <c r="L27" s="114">
        <v>0</v>
      </c>
      <c r="M27" s="114">
        <v>0</v>
      </c>
      <c r="N27" s="114">
        <v>0</v>
      </c>
      <c r="O27" s="114">
        <f>K27-L27-M27-N27</f>
        <v>0</v>
      </c>
      <c r="P27" s="61">
        <f>K27/J27</f>
        <v>0</v>
      </c>
      <c r="Q27" s="61"/>
      <c r="R27" s="6"/>
      <c r="S27" s="6"/>
      <c r="T27" s="6"/>
    </row>
    <row r="28" spans="1:20" s="2" customFormat="1" ht="30" customHeight="1">
      <c r="A28" s="320"/>
      <c r="B28" s="316">
        <v>2</v>
      </c>
      <c r="C28" s="146"/>
      <c r="D28" s="345" t="s">
        <v>313</v>
      </c>
      <c r="E28" s="345"/>
      <c r="F28" s="149">
        <v>22</v>
      </c>
      <c r="G28" s="142">
        <f>SUM(G29:G33)</f>
        <v>0</v>
      </c>
      <c r="H28" s="142">
        <f>SUM(H29:H33)</f>
        <v>0</v>
      </c>
      <c r="I28" s="142">
        <f>SUM(I29:I33)</f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3">
        <v>0</v>
      </c>
      <c r="Q28" s="143">
        <v>0</v>
      </c>
      <c r="R28" s="6"/>
      <c r="S28" s="6"/>
      <c r="T28" s="6"/>
    </row>
    <row r="29" spans="1:20" s="2" customFormat="1" ht="15">
      <c r="A29" s="320"/>
      <c r="B29" s="317"/>
      <c r="C29" s="57" t="s">
        <v>31</v>
      </c>
      <c r="D29" s="62"/>
      <c r="E29" s="63" t="s">
        <v>79</v>
      </c>
      <c r="F29" s="60">
        <v>23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f>K29-L29-M29-N29</f>
        <v>0</v>
      </c>
      <c r="P29" s="61">
        <v>0</v>
      </c>
      <c r="Q29" s="61">
        <v>0</v>
      </c>
      <c r="R29" s="6"/>
      <c r="S29" s="6"/>
      <c r="T29" s="6"/>
    </row>
    <row r="30" spans="1:20" s="2" customFormat="1" ht="15">
      <c r="A30" s="320"/>
      <c r="B30" s="317"/>
      <c r="C30" s="57" t="s">
        <v>36</v>
      </c>
      <c r="D30" s="62"/>
      <c r="E30" s="63" t="s">
        <v>80</v>
      </c>
      <c r="F30" s="60">
        <v>24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f>K30-L30-M30-N30</f>
        <v>0</v>
      </c>
      <c r="P30" s="61">
        <v>0</v>
      </c>
      <c r="Q30" s="61">
        <v>0</v>
      </c>
      <c r="R30" s="6"/>
      <c r="S30" s="6"/>
      <c r="T30" s="6"/>
    </row>
    <row r="31" spans="1:20" s="2" customFormat="1" ht="15">
      <c r="A31" s="320"/>
      <c r="B31" s="317"/>
      <c r="C31" s="57" t="s">
        <v>37</v>
      </c>
      <c r="D31" s="62"/>
      <c r="E31" s="63" t="s">
        <v>81</v>
      </c>
      <c r="F31" s="60">
        <v>25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f>K31-L31-M31-N31</f>
        <v>0</v>
      </c>
      <c r="P31" s="61">
        <v>0</v>
      </c>
      <c r="Q31" s="61">
        <v>0</v>
      </c>
      <c r="R31" s="6"/>
      <c r="S31" s="6"/>
      <c r="T31" s="6"/>
    </row>
    <row r="32" spans="1:20" s="2" customFormat="1" ht="15">
      <c r="A32" s="320"/>
      <c r="B32" s="317"/>
      <c r="C32" s="57" t="s">
        <v>38</v>
      </c>
      <c r="D32" s="62"/>
      <c r="E32" s="63" t="s">
        <v>82</v>
      </c>
      <c r="F32" s="60">
        <v>26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f>K32-L32-M32-N32</f>
        <v>0</v>
      </c>
      <c r="P32" s="61">
        <v>0</v>
      </c>
      <c r="Q32" s="61">
        <v>0</v>
      </c>
      <c r="R32" s="6"/>
      <c r="S32" s="6"/>
      <c r="T32" s="6"/>
    </row>
    <row r="33" spans="1:20" s="2" customFormat="1" ht="20.25" customHeight="1">
      <c r="A33" s="320"/>
      <c r="B33" s="318"/>
      <c r="C33" s="57" t="s">
        <v>39</v>
      </c>
      <c r="D33" s="62"/>
      <c r="E33" s="63" t="s">
        <v>83</v>
      </c>
      <c r="F33" s="60">
        <v>27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f>K33-L33-M33-N33</f>
        <v>0</v>
      </c>
      <c r="P33" s="61">
        <v>0</v>
      </c>
      <c r="Q33" s="61">
        <v>0</v>
      </c>
      <c r="R33" s="6"/>
      <c r="S33" s="6"/>
      <c r="T33" s="6"/>
    </row>
    <row r="34" spans="1:20" s="2" customFormat="1" ht="18.75" customHeight="1">
      <c r="A34" s="321"/>
      <c r="B34" s="112">
        <v>3</v>
      </c>
      <c r="C34" s="95"/>
      <c r="D34" s="344" t="s">
        <v>84</v>
      </c>
      <c r="E34" s="344"/>
      <c r="F34" s="108">
        <v>28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09">
        <v>0</v>
      </c>
      <c r="Q34" s="109">
        <v>0</v>
      </c>
      <c r="R34" s="6"/>
      <c r="S34" s="6"/>
      <c r="T34" s="6"/>
    </row>
    <row r="35" spans="1:20" s="2" customFormat="1" ht="25.5" customHeight="1">
      <c r="A35" s="150" t="s">
        <v>8</v>
      </c>
      <c r="B35" s="303" t="s">
        <v>262</v>
      </c>
      <c r="C35" s="304"/>
      <c r="D35" s="304"/>
      <c r="E35" s="305"/>
      <c r="F35" s="138">
        <v>29</v>
      </c>
      <c r="G35" s="139">
        <f aca="true" t="shared" si="4" ref="G35:O35">G36+G146+G154</f>
        <v>6266</v>
      </c>
      <c r="H35" s="139">
        <f t="shared" si="4"/>
        <v>0</v>
      </c>
      <c r="I35" s="139">
        <f t="shared" si="4"/>
        <v>5195</v>
      </c>
      <c r="J35" s="139">
        <f t="shared" si="4"/>
        <v>6637</v>
      </c>
      <c r="K35" s="139">
        <f t="shared" si="4"/>
        <v>6750</v>
      </c>
      <c r="L35" s="139">
        <f t="shared" si="4"/>
        <v>2203</v>
      </c>
      <c r="M35" s="139">
        <f t="shared" si="4"/>
        <v>1738</v>
      </c>
      <c r="N35" s="139">
        <f t="shared" si="4"/>
        <v>1360</v>
      </c>
      <c r="O35" s="139">
        <f t="shared" si="4"/>
        <v>1449</v>
      </c>
      <c r="P35" s="61">
        <f>K35/J35</f>
        <v>1.0170257646527046</v>
      </c>
      <c r="Q35" s="61">
        <f aca="true" t="shared" si="5" ref="Q35:Q98">J35/G35</f>
        <v>1.0592084264283435</v>
      </c>
      <c r="R35" s="6"/>
      <c r="S35" s="6"/>
      <c r="T35" s="6"/>
    </row>
    <row r="36" spans="1:20" s="2" customFormat="1" ht="28.5" customHeight="1">
      <c r="A36" s="151" t="s">
        <v>19</v>
      </c>
      <c r="B36" s="152">
        <v>1</v>
      </c>
      <c r="C36" s="153"/>
      <c r="D36" s="349" t="s">
        <v>263</v>
      </c>
      <c r="E36" s="349"/>
      <c r="F36" s="149">
        <v>30</v>
      </c>
      <c r="G36" s="142">
        <f aca="true" t="shared" si="6" ref="G36:O36">G37+G87+G94+G128</f>
        <v>6266</v>
      </c>
      <c r="H36" s="142">
        <f t="shared" si="6"/>
        <v>0</v>
      </c>
      <c r="I36" s="142">
        <f t="shared" si="6"/>
        <v>5175</v>
      </c>
      <c r="J36" s="142">
        <f t="shared" si="6"/>
        <v>6615</v>
      </c>
      <c r="K36" s="142">
        <f t="shared" si="6"/>
        <v>6750</v>
      </c>
      <c r="L36" s="142">
        <f t="shared" si="6"/>
        <v>2203</v>
      </c>
      <c r="M36" s="142">
        <f t="shared" si="6"/>
        <v>1738</v>
      </c>
      <c r="N36" s="142">
        <f t="shared" si="6"/>
        <v>1360</v>
      </c>
      <c r="O36" s="142">
        <f t="shared" si="6"/>
        <v>1449</v>
      </c>
      <c r="P36" s="61">
        <f aca="true" t="shared" si="7" ref="P36:P99">K36/J36</f>
        <v>1.0204081632653061</v>
      </c>
      <c r="Q36" s="61">
        <f t="shared" si="5"/>
        <v>1.0556974146185765</v>
      </c>
      <c r="R36" s="6"/>
      <c r="S36" s="6"/>
      <c r="T36" s="6"/>
    </row>
    <row r="37" spans="1:20" s="2" customFormat="1" ht="26.25" customHeight="1">
      <c r="A37" s="291" t="s">
        <v>292</v>
      </c>
      <c r="B37" s="319"/>
      <c r="C37" s="135" t="s">
        <v>113</v>
      </c>
      <c r="D37" s="328" t="s">
        <v>314</v>
      </c>
      <c r="E37" s="328"/>
      <c r="F37" s="136">
        <v>31</v>
      </c>
      <c r="G37" s="137">
        <f aca="true" t="shared" si="8" ref="G37:O37">G38+G47+G53</f>
        <v>3666</v>
      </c>
      <c r="H37" s="137">
        <f t="shared" si="8"/>
        <v>0</v>
      </c>
      <c r="I37" s="137">
        <f t="shared" si="8"/>
        <v>2957</v>
      </c>
      <c r="J37" s="137">
        <f t="shared" si="8"/>
        <v>3742</v>
      </c>
      <c r="K37" s="137">
        <f t="shared" si="8"/>
        <v>2792</v>
      </c>
      <c r="L37" s="137">
        <f t="shared" si="8"/>
        <v>1222</v>
      </c>
      <c r="M37" s="137">
        <f t="shared" si="8"/>
        <v>738</v>
      </c>
      <c r="N37" s="137">
        <f t="shared" si="8"/>
        <v>380</v>
      </c>
      <c r="O37" s="137">
        <f t="shared" si="8"/>
        <v>452</v>
      </c>
      <c r="P37" s="61">
        <f>K37/J37</f>
        <v>0.746125066809193</v>
      </c>
      <c r="Q37" s="61">
        <f t="shared" si="5"/>
        <v>1.0207310420076376</v>
      </c>
      <c r="R37" s="6"/>
      <c r="S37" s="6"/>
      <c r="T37" s="6"/>
    </row>
    <row r="38" spans="1:20" s="2" customFormat="1" ht="30.75" customHeight="1">
      <c r="A38" s="280"/>
      <c r="B38" s="320"/>
      <c r="C38" s="154" t="s">
        <v>154</v>
      </c>
      <c r="D38" s="350" t="s">
        <v>379</v>
      </c>
      <c r="E38" s="351"/>
      <c r="F38" s="138">
        <v>32</v>
      </c>
      <c r="G38" s="144">
        <f aca="true" t="shared" si="9" ref="G38:O38">G39+G40+G43+G44+G45+G46</f>
        <v>2783</v>
      </c>
      <c r="H38" s="144">
        <f t="shared" si="9"/>
        <v>0</v>
      </c>
      <c r="I38" s="144">
        <f t="shared" si="9"/>
        <v>2195</v>
      </c>
      <c r="J38" s="144">
        <f t="shared" si="9"/>
        <v>2627</v>
      </c>
      <c r="K38" s="144">
        <f t="shared" si="9"/>
        <v>1897</v>
      </c>
      <c r="L38" s="144">
        <f t="shared" si="9"/>
        <v>863</v>
      </c>
      <c r="M38" s="144">
        <f t="shared" si="9"/>
        <v>493</v>
      </c>
      <c r="N38" s="144">
        <f t="shared" si="9"/>
        <v>260</v>
      </c>
      <c r="O38" s="144">
        <f t="shared" si="9"/>
        <v>281</v>
      </c>
      <c r="P38" s="61">
        <f t="shared" si="7"/>
        <v>0.722116482679863</v>
      </c>
      <c r="Q38" s="61">
        <f t="shared" si="5"/>
        <v>0.9439453826805605</v>
      </c>
      <c r="R38" s="6"/>
      <c r="S38" s="6"/>
      <c r="T38" s="6"/>
    </row>
    <row r="39" spans="1:20" s="2" customFormat="1" ht="15" customHeight="1">
      <c r="A39" s="280"/>
      <c r="B39" s="320"/>
      <c r="C39" s="2" t="s">
        <v>31</v>
      </c>
      <c r="D39" s="272" t="s">
        <v>85</v>
      </c>
      <c r="E39" s="273"/>
      <c r="F39" s="60">
        <v>33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f>K39-L39-M39-N39</f>
        <v>0</v>
      </c>
      <c r="P39" s="61">
        <v>0</v>
      </c>
      <c r="Q39" s="61">
        <v>0</v>
      </c>
      <c r="R39" s="6"/>
      <c r="S39" s="6"/>
      <c r="T39" s="6"/>
    </row>
    <row r="40" spans="1:20" s="2" customFormat="1" ht="28.5" customHeight="1">
      <c r="A40" s="280"/>
      <c r="B40" s="320"/>
      <c r="C40" s="62" t="s">
        <v>36</v>
      </c>
      <c r="D40" s="326" t="s">
        <v>180</v>
      </c>
      <c r="E40" s="326"/>
      <c r="F40" s="60">
        <v>34</v>
      </c>
      <c r="G40" s="114">
        <v>532</v>
      </c>
      <c r="H40" s="114">
        <v>0</v>
      </c>
      <c r="I40" s="114">
        <v>630</v>
      </c>
      <c r="J40" s="114">
        <v>978</v>
      </c>
      <c r="K40" s="114">
        <v>684</v>
      </c>
      <c r="L40" s="114">
        <v>200</v>
      </c>
      <c r="M40" s="114">
        <v>212</v>
      </c>
      <c r="N40" s="114">
        <v>151</v>
      </c>
      <c r="O40" s="114">
        <f aca="true" t="shared" si="10" ref="O40:O46">K40-L40-M40-N40</f>
        <v>121</v>
      </c>
      <c r="P40" s="61">
        <f t="shared" si="7"/>
        <v>0.6993865030674846</v>
      </c>
      <c r="Q40" s="61">
        <f t="shared" si="5"/>
        <v>1.8383458646616542</v>
      </c>
      <c r="R40" s="6"/>
      <c r="S40" s="6"/>
      <c r="T40" s="6"/>
    </row>
    <row r="41" spans="1:20" s="2" customFormat="1" ht="15" customHeight="1">
      <c r="A41" s="280"/>
      <c r="B41" s="320"/>
      <c r="C41" s="62"/>
      <c r="D41" s="63" t="s">
        <v>94</v>
      </c>
      <c r="E41" s="63" t="s">
        <v>86</v>
      </c>
      <c r="F41" s="60">
        <v>35</v>
      </c>
      <c r="G41" s="114">
        <v>32</v>
      </c>
      <c r="H41" s="114">
        <v>0</v>
      </c>
      <c r="I41" s="114">
        <v>40</v>
      </c>
      <c r="J41" s="114">
        <v>40</v>
      </c>
      <c r="K41" s="114">
        <v>54</v>
      </c>
      <c r="L41" s="114">
        <v>9</v>
      </c>
      <c r="M41" s="114">
        <v>15</v>
      </c>
      <c r="N41" s="114">
        <v>12</v>
      </c>
      <c r="O41" s="114">
        <f t="shared" si="10"/>
        <v>18</v>
      </c>
      <c r="P41" s="61">
        <f t="shared" si="7"/>
        <v>1.35</v>
      </c>
      <c r="Q41" s="61">
        <f t="shared" si="5"/>
        <v>1.25</v>
      </c>
      <c r="R41" s="6"/>
      <c r="S41" s="6"/>
      <c r="T41" s="6"/>
    </row>
    <row r="42" spans="1:20" s="2" customFormat="1" ht="15">
      <c r="A42" s="280"/>
      <c r="B42" s="320"/>
      <c r="C42" s="62"/>
      <c r="D42" s="63" t="s">
        <v>95</v>
      </c>
      <c r="E42" s="63" t="s">
        <v>265</v>
      </c>
      <c r="F42" s="60" t="s">
        <v>315</v>
      </c>
      <c r="G42" s="114">
        <v>232</v>
      </c>
      <c r="H42" s="114">
        <v>0</v>
      </c>
      <c r="I42" s="114">
        <v>240</v>
      </c>
      <c r="J42" s="114">
        <v>240</v>
      </c>
      <c r="K42" s="114">
        <v>167</v>
      </c>
      <c r="L42" s="114">
        <v>23</v>
      </c>
      <c r="M42" s="114">
        <v>45</v>
      </c>
      <c r="N42" s="114">
        <v>49</v>
      </c>
      <c r="O42" s="114">
        <f t="shared" si="10"/>
        <v>50</v>
      </c>
      <c r="P42" s="61">
        <f t="shared" si="7"/>
        <v>0.6958333333333333</v>
      </c>
      <c r="Q42" s="61">
        <f t="shared" si="5"/>
        <v>1.0344827586206897</v>
      </c>
      <c r="R42" s="6"/>
      <c r="S42" s="6"/>
      <c r="T42" s="6"/>
    </row>
    <row r="43" spans="1:20" s="2" customFormat="1" ht="17.25" customHeight="1">
      <c r="A43" s="280"/>
      <c r="B43" s="320"/>
      <c r="C43" s="62" t="s">
        <v>37</v>
      </c>
      <c r="D43" s="338" t="s">
        <v>264</v>
      </c>
      <c r="E43" s="339"/>
      <c r="F43" s="60" t="s">
        <v>316</v>
      </c>
      <c r="G43" s="114">
        <v>1816</v>
      </c>
      <c r="H43" s="114"/>
      <c r="I43" s="114">
        <v>1030</v>
      </c>
      <c r="J43" s="114">
        <v>1207</v>
      </c>
      <c r="K43" s="114">
        <v>858</v>
      </c>
      <c r="L43" s="114">
        <v>590</v>
      </c>
      <c r="M43" s="114">
        <v>150</v>
      </c>
      <c r="N43" s="114">
        <v>52</v>
      </c>
      <c r="O43" s="114">
        <f t="shared" si="10"/>
        <v>66</v>
      </c>
      <c r="P43" s="61">
        <f t="shared" si="7"/>
        <v>0.7108533554266777</v>
      </c>
      <c r="Q43" s="61">
        <f t="shared" si="5"/>
        <v>0.664647577092511</v>
      </c>
      <c r="R43" s="6"/>
      <c r="S43" s="6"/>
      <c r="T43" s="6"/>
    </row>
    <row r="44" spans="1:20" s="2" customFormat="1" ht="27.75" customHeight="1">
      <c r="A44" s="280"/>
      <c r="B44" s="320"/>
      <c r="C44" s="62" t="s">
        <v>38</v>
      </c>
      <c r="D44" s="326" t="s">
        <v>87</v>
      </c>
      <c r="E44" s="326"/>
      <c r="F44" s="60">
        <v>37</v>
      </c>
      <c r="G44" s="114">
        <v>8</v>
      </c>
      <c r="H44" s="114">
        <v>0</v>
      </c>
      <c r="I44" s="114">
        <v>15</v>
      </c>
      <c r="J44" s="114">
        <v>15</v>
      </c>
      <c r="K44" s="114">
        <v>20</v>
      </c>
      <c r="L44" s="114">
        <v>3</v>
      </c>
      <c r="M44" s="114">
        <v>11</v>
      </c>
      <c r="N44" s="114">
        <v>5</v>
      </c>
      <c r="O44" s="114">
        <v>1</v>
      </c>
      <c r="P44" s="61">
        <f t="shared" si="7"/>
        <v>1.3333333333333333</v>
      </c>
      <c r="Q44" s="61">
        <f t="shared" si="5"/>
        <v>1.875</v>
      </c>
      <c r="R44" s="6"/>
      <c r="S44" s="6"/>
      <c r="T44" s="6"/>
    </row>
    <row r="45" spans="1:20" s="2" customFormat="1" ht="15" customHeight="1">
      <c r="A45" s="280"/>
      <c r="B45" s="320"/>
      <c r="C45" s="62" t="s">
        <v>39</v>
      </c>
      <c r="D45" s="326" t="s">
        <v>181</v>
      </c>
      <c r="E45" s="326"/>
      <c r="F45" s="60">
        <v>38</v>
      </c>
      <c r="G45" s="114">
        <v>427</v>
      </c>
      <c r="H45" s="114">
        <v>0</v>
      </c>
      <c r="I45" s="114">
        <v>520</v>
      </c>
      <c r="J45" s="114">
        <v>427</v>
      </c>
      <c r="K45" s="114">
        <v>335</v>
      </c>
      <c r="L45" s="114">
        <v>70</v>
      </c>
      <c r="M45" s="114">
        <v>120</v>
      </c>
      <c r="N45" s="114">
        <v>52</v>
      </c>
      <c r="O45" s="114">
        <f t="shared" si="10"/>
        <v>93</v>
      </c>
      <c r="P45" s="61">
        <f t="shared" si="7"/>
        <v>0.7845433255269321</v>
      </c>
      <c r="Q45" s="61">
        <f t="shared" si="5"/>
        <v>1</v>
      </c>
      <c r="R45" s="6"/>
      <c r="S45" s="6"/>
      <c r="T45" s="6"/>
    </row>
    <row r="46" spans="1:20" s="2" customFormat="1" ht="15">
      <c r="A46" s="280"/>
      <c r="B46" s="320"/>
      <c r="C46" s="62" t="s">
        <v>67</v>
      </c>
      <c r="D46" s="326" t="s">
        <v>266</v>
      </c>
      <c r="E46" s="326"/>
      <c r="F46" s="60">
        <v>39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f t="shared" si="10"/>
        <v>0</v>
      </c>
      <c r="P46" s="61">
        <v>0</v>
      </c>
      <c r="Q46" s="61">
        <v>0</v>
      </c>
      <c r="R46" s="6"/>
      <c r="S46" s="6"/>
      <c r="T46" s="6"/>
    </row>
    <row r="47" spans="1:20" s="2" customFormat="1" ht="27.75" customHeight="1">
      <c r="A47" s="280"/>
      <c r="B47" s="320"/>
      <c r="C47" s="154" t="s">
        <v>88</v>
      </c>
      <c r="D47" s="329" t="s">
        <v>317</v>
      </c>
      <c r="E47" s="329"/>
      <c r="F47" s="138">
        <v>40</v>
      </c>
      <c r="G47" s="144">
        <f>G48+G49+G52</f>
        <v>103</v>
      </c>
      <c r="H47" s="144">
        <f aca="true" t="shared" si="11" ref="H47:O47">H48+H49+H52</f>
        <v>0</v>
      </c>
      <c r="I47" s="144">
        <f t="shared" si="11"/>
        <v>137</v>
      </c>
      <c r="J47" s="144">
        <f t="shared" si="11"/>
        <v>137</v>
      </c>
      <c r="K47" s="144">
        <f t="shared" si="11"/>
        <v>79</v>
      </c>
      <c r="L47" s="144">
        <f t="shared" si="11"/>
        <v>5</v>
      </c>
      <c r="M47" s="144">
        <f t="shared" si="11"/>
        <v>31</v>
      </c>
      <c r="N47" s="144">
        <f t="shared" si="11"/>
        <v>5</v>
      </c>
      <c r="O47" s="144">
        <f t="shared" si="11"/>
        <v>38</v>
      </c>
      <c r="P47" s="61">
        <f t="shared" si="7"/>
        <v>0.5766423357664233</v>
      </c>
      <c r="Q47" s="61">
        <f t="shared" si="5"/>
        <v>1.3300970873786409</v>
      </c>
      <c r="R47" s="6"/>
      <c r="S47" s="6"/>
      <c r="T47" s="6"/>
    </row>
    <row r="48" spans="1:20" s="2" customFormat="1" ht="16.5" customHeight="1">
      <c r="A48" s="280"/>
      <c r="B48" s="320"/>
      <c r="C48" s="62" t="s">
        <v>31</v>
      </c>
      <c r="D48" s="326" t="s">
        <v>89</v>
      </c>
      <c r="E48" s="326"/>
      <c r="F48" s="60">
        <v>41</v>
      </c>
      <c r="G48" s="114">
        <v>2</v>
      </c>
      <c r="H48" s="114">
        <v>0</v>
      </c>
      <c r="I48" s="114">
        <v>20</v>
      </c>
      <c r="J48" s="114">
        <v>20</v>
      </c>
      <c r="K48" s="114">
        <v>3</v>
      </c>
      <c r="L48" s="114">
        <v>0</v>
      </c>
      <c r="M48" s="114">
        <v>0</v>
      </c>
      <c r="N48" s="114">
        <v>2</v>
      </c>
      <c r="O48" s="114">
        <f>K48-L48-M48-N48</f>
        <v>1</v>
      </c>
      <c r="P48" s="61">
        <f t="shared" si="7"/>
        <v>0.15</v>
      </c>
      <c r="Q48" s="61">
        <f t="shared" si="5"/>
        <v>10</v>
      </c>
      <c r="R48" s="6"/>
      <c r="S48" s="6"/>
      <c r="T48" s="6"/>
    </row>
    <row r="49" spans="1:20" s="2" customFormat="1" ht="30.75" customHeight="1">
      <c r="A49" s="280"/>
      <c r="B49" s="320"/>
      <c r="C49" s="126" t="s">
        <v>36</v>
      </c>
      <c r="D49" s="297" t="s">
        <v>318</v>
      </c>
      <c r="E49" s="297"/>
      <c r="F49" s="138">
        <v>42</v>
      </c>
      <c r="G49" s="128">
        <f aca="true" t="shared" si="12" ref="G49:M49">G50+G51</f>
        <v>89</v>
      </c>
      <c r="H49" s="128">
        <f t="shared" si="12"/>
        <v>0</v>
      </c>
      <c r="I49" s="128">
        <f t="shared" si="12"/>
        <v>100</v>
      </c>
      <c r="J49" s="128">
        <f t="shared" si="12"/>
        <v>100</v>
      </c>
      <c r="K49" s="128">
        <v>64</v>
      </c>
      <c r="L49" s="128">
        <v>0</v>
      </c>
      <c r="M49" s="128">
        <f t="shared" si="12"/>
        <v>27</v>
      </c>
      <c r="N49" s="128">
        <v>2</v>
      </c>
      <c r="O49" s="128">
        <v>35</v>
      </c>
      <c r="P49" s="61">
        <f t="shared" si="7"/>
        <v>0.64</v>
      </c>
      <c r="Q49" s="61">
        <f t="shared" si="5"/>
        <v>1.1235955056179776</v>
      </c>
      <c r="R49" s="6"/>
      <c r="S49" s="6"/>
      <c r="T49" s="6"/>
    </row>
    <row r="50" spans="1:20" s="2" customFormat="1" ht="24.75">
      <c r="A50" s="280"/>
      <c r="B50" s="320"/>
      <c r="C50" s="57"/>
      <c r="D50" s="62" t="s">
        <v>94</v>
      </c>
      <c r="E50" s="63" t="s">
        <v>97</v>
      </c>
      <c r="F50" s="60">
        <v>43</v>
      </c>
      <c r="G50" s="114">
        <v>45</v>
      </c>
      <c r="H50" s="114">
        <v>0</v>
      </c>
      <c r="I50" s="114">
        <v>50</v>
      </c>
      <c r="J50" s="114">
        <v>50</v>
      </c>
      <c r="K50" s="114">
        <v>44</v>
      </c>
      <c r="L50" s="114">
        <v>0</v>
      </c>
      <c r="M50" s="114">
        <v>23</v>
      </c>
      <c r="N50" s="114">
        <v>0</v>
      </c>
      <c r="O50" s="114">
        <f>K50-L50-M50-N50</f>
        <v>21</v>
      </c>
      <c r="P50" s="61">
        <f t="shared" si="7"/>
        <v>0.88</v>
      </c>
      <c r="Q50" s="61">
        <f t="shared" si="5"/>
        <v>1.1111111111111112</v>
      </c>
      <c r="R50" s="6"/>
      <c r="S50" s="6"/>
      <c r="T50" s="6"/>
    </row>
    <row r="51" spans="1:20" s="2" customFormat="1" ht="20.25" customHeight="1">
      <c r="A51" s="280"/>
      <c r="B51" s="320"/>
      <c r="C51" s="57"/>
      <c r="D51" s="62" t="s">
        <v>95</v>
      </c>
      <c r="E51" s="63" t="s">
        <v>96</v>
      </c>
      <c r="F51" s="60">
        <v>44</v>
      </c>
      <c r="G51" s="114">
        <v>44</v>
      </c>
      <c r="H51" s="114">
        <v>0</v>
      </c>
      <c r="I51" s="114">
        <v>50</v>
      </c>
      <c r="J51" s="114">
        <v>50</v>
      </c>
      <c r="K51" s="114">
        <v>20</v>
      </c>
      <c r="L51" s="114">
        <v>0</v>
      </c>
      <c r="M51" s="114">
        <v>4</v>
      </c>
      <c r="N51" s="114">
        <v>2</v>
      </c>
      <c r="O51" s="114">
        <v>14</v>
      </c>
      <c r="P51" s="61">
        <f t="shared" si="7"/>
        <v>0.4</v>
      </c>
      <c r="Q51" s="61">
        <f t="shared" si="5"/>
        <v>1.1363636363636365</v>
      </c>
      <c r="R51" s="6"/>
      <c r="S51" s="6"/>
      <c r="T51" s="6"/>
    </row>
    <row r="52" spans="1:20" s="2" customFormat="1" ht="15">
      <c r="A52" s="280"/>
      <c r="B52" s="320"/>
      <c r="C52" s="62" t="s">
        <v>37</v>
      </c>
      <c r="D52" s="298" t="s">
        <v>90</v>
      </c>
      <c r="E52" s="298"/>
      <c r="F52" s="60">
        <v>45</v>
      </c>
      <c r="G52" s="114">
        <v>12</v>
      </c>
      <c r="H52" s="114">
        <v>0</v>
      </c>
      <c r="I52" s="114">
        <v>17</v>
      </c>
      <c r="J52" s="114">
        <v>17</v>
      </c>
      <c r="K52" s="114">
        <v>12</v>
      </c>
      <c r="L52" s="114">
        <v>5</v>
      </c>
      <c r="M52" s="114">
        <v>4</v>
      </c>
      <c r="N52" s="114">
        <v>1</v>
      </c>
      <c r="O52" s="114">
        <f>K52-L52-M52-N52</f>
        <v>2</v>
      </c>
      <c r="P52" s="61">
        <f t="shared" si="7"/>
        <v>0.7058823529411765</v>
      </c>
      <c r="Q52" s="61">
        <f t="shared" si="5"/>
        <v>1.4166666666666667</v>
      </c>
      <c r="R52" s="6"/>
      <c r="S52" s="6"/>
      <c r="T52" s="6"/>
    </row>
    <row r="53" spans="1:20" s="2" customFormat="1" ht="39" customHeight="1">
      <c r="A53" s="280"/>
      <c r="B53" s="320"/>
      <c r="C53" s="154" t="s">
        <v>91</v>
      </c>
      <c r="D53" s="329" t="s">
        <v>319</v>
      </c>
      <c r="E53" s="329"/>
      <c r="F53" s="138">
        <v>46</v>
      </c>
      <c r="G53" s="144">
        <f aca="true" t="shared" si="13" ref="G53:O53">G54+G55+G57+G64+G69+G70+G74+G75+G76+G85</f>
        <v>780</v>
      </c>
      <c r="H53" s="144">
        <f t="shared" si="13"/>
        <v>0</v>
      </c>
      <c r="I53" s="144">
        <f t="shared" si="13"/>
        <v>625</v>
      </c>
      <c r="J53" s="144">
        <f t="shared" si="13"/>
        <v>978</v>
      </c>
      <c r="K53" s="144">
        <f t="shared" si="13"/>
        <v>816</v>
      </c>
      <c r="L53" s="144">
        <f t="shared" si="13"/>
        <v>354</v>
      </c>
      <c r="M53" s="144">
        <f t="shared" si="13"/>
        <v>214</v>
      </c>
      <c r="N53" s="144">
        <f t="shared" si="13"/>
        <v>115</v>
      </c>
      <c r="O53" s="144">
        <f t="shared" si="13"/>
        <v>133</v>
      </c>
      <c r="P53" s="61">
        <f t="shared" si="7"/>
        <v>0.8343558282208589</v>
      </c>
      <c r="Q53" s="61">
        <f t="shared" si="5"/>
        <v>1.2538461538461538</v>
      </c>
      <c r="R53" s="6"/>
      <c r="S53" s="6"/>
      <c r="T53" s="6"/>
    </row>
    <row r="54" spans="1:20" s="2" customFormat="1" ht="15">
      <c r="A54" s="280"/>
      <c r="B54" s="320"/>
      <c r="C54" s="62" t="s">
        <v>31</v>
      </c>
      <c r="D54" s="298" t="s">
        <v>92</v>
      </c>
      <c r="E54" s="298"/>
      <c r="F54" s="60">
        <v>47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f>K54-L54-M54-N54</f>
        <v>0</v>
      </c>
      <c r="P54" s="61">
        <v>0</v>
      </c>
      <c r="Q54" s="61">
        <v>0</v>
      </c>
      <c r="R54" s="6"/>
      <c r="S54" s="6"/>
      <c r="T54" s="6"/>
    </row>
    <row r="55" spans="1:20" s="2" customFormat="1" ht="24.75" customHeight="1">
      <c r="A55" s="280"/>
      <c r="B55" s="320"/>
      <c r="C55" s="62" t="s">
        <v>36</v>
      </c>
      <c r="D55" s="298" t="s">
        <v>93</v>
      </c>
      <c r="E55" s="298"/>
      <c r="F55" s="60">
        <v>48</v>
      </c>
      <c r="G55" s="114">
        <v>13</v>
      </c>
      <c r="H55" s="114">
        <v>0</v>
      </c>
      <c r="I55" s="114">
        <v>40</v>
      </c>
      <c r="J55" s="114">
        <v>40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61">
        <f t="shared" si="7"/>
        <v>0</v>
      </c>
      <c r="Q55" s="61">
        <f t="shared" si="5"/>
        <v>3.076923076923077</v>
      </c>
      <c r="R55" s="6"/>
      <c r="S55" s="6"/>
      <c r="T55" s="6"/>
    </row>
    <row r="56" spans="1:20" s="2" customFormat="1" ht="21" customHeight="1">
      <c r="A56" s="280"/>
      <c r="B56" s="320"/>
      <c r="C56" s="62"/>
      <c r="D56" s="67" t="s">
        <v>94</v>
      </c>
      <c r="E56" s="67" t="s">
        <v>99</v>
      </c>
      <c r="F56" s="60">
        <v>49</v>
      </c>
      <c r="G56" s="114"/>
      <c r="H56" s="114">
        <v>0</v>
      </c>
      <c r="I56" s="114">
        <v>24</v>
      </c>
      <c r="J56" s="114">
        <v>24</v>
      </c>
      <c r="K56" s="114">
        <v>0</v>
      </c>
      <c r="L56" s="114">
        <v>0</v>
      </c>
      <c r="M56" s="114">
        <v>0</v>
      </c>
      <c r="N56" s="114">
        <v>0</v>
      </c>
      <c r="O56" s="114">
        <f>K56-L56-M56-N56</f>
        <v>0</v>
      </c>
      <c r="P56" s="61">
        <f t="shared" si="7"/>
        <v>0</v>
      </c>
      <c r="Q56" s="61">
        <v>0</v>
      </c>
      <c r="R56" s="6"/>
      <c r="S56" s="6"/>
      <c r="T56" s="6"/>
    </row>
    <row r="57" spans="1:20" s="2" customFormat="1" ht="26.25" customHeight="1">
      <c r="A57" s="280"/>
      <c r="B57" s="320"/>
      <c r="C57" s="126" t="s">
        <v>37</v>
      </c>
      <c r="D57" s="364" t="s">
        <v>320</v>
      </c>
      <c r="E57" s="365"/>
      <c r="F57" s="127">
        <v>50</v>
      </c>
      <c r="G57" s="128">
        <f aca="true" t="shared" si="14" ref="G57:O57">G58+G60</f>
        <v>38</v>
      </c>
      <c r="H57" s="128">
        <f t="shared" si="14"/>
        <v>0</v>
      </c>
      <c r="I57" s="128">
        <f t="shared" si="14"/>
        <v>90</v>
      </c>
      <c r="J57" s="128">
        <f t="shared" si="14"/>
        <v>90</v>
      </c>
      <c r="K57" s="128">
        <f t="shared" si="14"/>
        <v>51</v>
      </c>
      <c r="L57" s="128">
        <f t="shared" si="14"/>
        <v>12</v>
      </c>
      <c r="M57" s="128">
        <f t="shared" si="14"/>
        <v>9</v>
      </c>
      <c r="N57" s="128">
        <f t="shared" si="14"/>
        <v>13</v>
      </c>
      <c r="O57" s="128">
        <f t="shared" si="14"/>
        <v>17</v>
      </c>
      <c r="P57" s="61">
        <f t="shared" si="7"/>
        <v>0.5666666666666667</v>
      </c>
      <c r="Q57" s="61">
        <f t="shared" si="5"/>
        <v>2.3684210526315788</v>
      </c>
      <c r="R57" s="6"/>
      <c r="S57" s="6"/>
      <c r="T57" s="6"/>
    </row>
    <row r="58" spans="1:20" s="2" customFormat="1" ht="21" customHeight="1">
      <c r="A58" s="280"/>
      <c r="B58" s="320"/>
      <c r="C58" s="57"/>
      <c r="D58" s="62" t="s">
        <v>62</v>
      </c>
      <c r="E58" s="63" t="s">
        <v>98</v>
      </c>
      <c r="F58" s="60">
        <v>51</v>
      </c>
      <c r="G58" s="114">
        <v>2</v>
      </c>
      <c r="H58" s="114">
        <v>0</v>
      </c>
      <c r="I58" s="114">
        <v>40</v>
      </c>
      <c r="J58" s="114">
        <v>40</v>
      </c>
      <c r="K58" s="114">
        <v>6</v>
      </c>
      <c r="L58" s="114">
        <v>1</v>
      </c>
      <c r="M58" s="114">
        <v>1</v>
      </c>
      <c r="N58" s="114">
        <v>1</v>
      </c>
      <c r="O58" s="114">
        <f>K58-L58-M58-N58</f>
        <v>3</v>
      </c>
      <c r="P58" s="61">
        <f t="shared" si="7"/>
        <v>0.15</v>
      </c>
      <c r="Q58" s="61">
        <f t="shared" si="5"/>
        <v>20</v>
      </c>
      <c r="R58" s="6"/>
      <c r="S58" s="6"/>
      <c r="T58" s="6"/>
    </row>
    <row r="59" spans="1:20" s="2" customFormat="1" ht="30.75" customHeight="1">
      <c r="A59" s="280"/>
      <c r="B59" s="320"/>
      <c r="C59" s="57"/>
      <c r="D59" s="62"/>
      <c r="E59" s="63" t="s">
        <v>321</v>
      </c>
      <c r="F59" s="60">
        <v>52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f>K59-L59-M59-N59</f>
        <v>0</v>
      </c>
      <c r="P59" s="61">
        <v>0</v>
      </c>
      <c r="Q59" s="61">
        <v>0</v>
      </c>
      <c r="R59" s="6"/>
      <c r="S59" s="6"/>
      <c r="T59" s="6"/>
    </row>
    <row r="60" spans="1:20" s="2" customFormat="1" ht="24.75">
      <c r="A60" s="280"/>
      <c r="B60" s="320"/>
      <c r="C60" s="57"/>
      <c r="D60" s="126" t="s">
        <v>63</v>
      </c>
      <c r="E60" s="93" t="s">
        <v>100</v>
      </c>
      <c r="F60" s="127">
        <v>53</v>
      </c>
      <c r="G60" s="128">
        <f>G61+G62+G63</f>
        <v>36</v>
      </c>
      <c r="H60" s="128">
        <v>0</v>
      </c>
      <c r="I60" s="128">
        <f>I61+I62+I63</f>
        <v>50</v>
      </c>
      <c r="J60" s="128">
        <f aca="true" t="shared" si="15" ref="J60:O60">J61+J62+J63</f>
        <v>50</v>
      </c>
      <c r="K60" s="128">
        <f t="shared" si="15"/>
        <v>45</v>
      </c>
      <c r="L60" s="128">
        <f t="shared" si="15"/>
        <v>11</v>
      </c>
      <c r="M60" s="128">
        <f t="shared" si="15"/>
        <v>8</v>
      </c>
      <c r="N60" s="128">
        <f t="shared" si="15"/>
        <v>12</v>
      </c>
      <c r="O60" s="128">
        <f t="shared" si="15"/>
        <v>14</v>
      </c>
      <c r="P60" s="61">
        <f t="shared" si="7"/>
        <v>0.9</v>
      </c>
      <c r="Q60" s="61">
        <f t="shared" si="5"/>
        <v>1.3888888888888888</v>
      </c>
      <c r="R60" s="6"/>
      <c r="S60" s="6"/>
      <c r="T60" s="6"/>
    </row>
    <row r="61" spans="1:20" s="2" customFormat="1" ht="40.5" customHeight="1">
      <c r="A61" s="280"/>
      <c r="B61" s="320"/>
      <c r="C61" s="57"/>
      <c r="D61" s="62"/>
      <c r="E61" s="63" t="s">
        <v>322</v>
      </c>
      <c r="F61" s="60">
        <v>54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f>K61-L61-M61-N61</f>
        <v>0</v>
      </c>
      <c r="P61" s="61">
        <v>0</v>
      </c>
      <c r="Q61" s="61">
        <v>0</v>
      </c>
      <c r="R61" s="6"/>
      <c r="S61" s="6"/>
      <c r="T61" s="6"/>
    </row>
    <row r="62" spans="1:20" s="2" customFormat="1" ht="53.25" customHeight="1">
      <c r="A62" s="280"/>
      <c r="B62" s="320"/>
      <c r="C62" s="57"/>
      <c r="D62" s="62"/>
      <c r="E62" s="63" t="s">
        <v>323</v>
      </c>
      <c r="F62" s="60">
        <v>55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f>K62-L62-M62-N62</f>
        <v>0</v>
      </c>
      <c r="P62" s="61">
        <v>0</v>
      </c>
      <c r="Q62" s="61">
        <v>0</v>
      </c>
      <c r="R62" s="6"/>
      <c r="S62" s="6"/>
      <c r="T62" s="6"/>
    </row>
    <row r="63" spans="1:20" s="2" customFormat="1" ht="15">
      <c r="A63" s="280"/>
      <c r="B63" s="320"/>
      <c r="C63" s="57"/>
      <c r="D63" s="62"/>
      <c r="E63" s="63" t="s">
        <v>324</v>
      </c>
      <c r="F63" s="60">
        <v>56</v>
      </c>
      <c r="G63" s="114">
        <v>36</v>
      </c>
      <c r="H63" s="114">
        <v>0</v>
      </c>
      <c r="I63" s="114">
        <v>50</v>
      </c>
      <c r="J63" s="114">
        <v>50</v>
      </c>
      <c r="K63" s="114">
        <v>45</v>
      </c>
      <c r="L63" s="114">
        <v>11</v>
      </c>
      <c r="M63" s="114">
        <v>8</v>
      </c>
      <c r="N63" s="114">
        <v>12</v>
      </c>
      <c r="O63" s="114">
        <f>K63-L63-M63-N63</f>
        <v>14</v>
      </c>
      <c r="P63" s="61">
        <f t="shared" si="7"/>
        <v>0.9</v>
      </c>
      <c r="Q63" s="61">
        <f t="shared" si="5"/>
        <v>1.3888888888888888</v>
      </c>
      <c r="R63" s="6"/>
      <c r="S63" s="6"/>
      <c r="T63" s="6"/>
    </row>
    <row r="64" spans="1:20" s="2" customFormat="1" ht="24.75" customHeight="1">
      <c r="A64" s="280"/>
      <c r="B64" s="320"/>
      <c r="C64" s="129" t="s">
        <v>38</v>
      </c>
      <c r="D64" s="306" t="s">
        <v>325</v>
      </c>
      <c r="E64" s="307"/>
      <c r="F64" s="127">
        <v>57</v>
      </c>
      <c r="G64" s="128">
        <f aca="true" t="shared" si="16" ref="G64:O64">G65+G66+G68</f>
        <v>0</v>
      </c>
      <c r="H64" s="128">
        <f t="shared" si="16"/>
        <v>0</v>
      </c>
      <c r="I64" s="128">
        <f t="shared" si="16"/>
        <v>0</v>
      </c>
      <c r="J64" s="128">
        <f t="shared" si="16"/>
        <v>0</v>
      </c>
      <c r="K64" s="128">
        <f t="shared" si="16"/>
        <v>0</v>
      </c>
      <c r="L64" s="128">
        <f t="shared" si="16"/>
        <v>0</v>
      </c>
      <c r="M64" s="128">
        <f t="shared" si="16"/>
        <v>0</v>
      </c>
      <c r="N64" s="128">
        <f t="shared" si="16"/>
        <v>0</v>
      </c>
      <c r="O64" s="128">
        <f t="shared" si="16"/>
        <v>0</v>
      </c>
      <c r="P64" s="61">
        <v>0</v>
      </c>
      <c r="Q64" s="61">
        <v>0</v>
      </c>
      <c r="R64" s="6"/>
      <c r="S64" s="6"/>
      <c r="T64" s="6"/>
    </row>
    <row r="65" spans="1:20" s="2" customFormat="1" ht="24.75">
      <c r="A65" s="280"/>
      <c r="B65" s="320"/>
      <c r="C65" s="57"/>
      <c r="D65" s="62" t="s">
        <v>101</v>
      </c>
      <c r="E65" s="63" t="s">
        <v>329</v>
      </c>
      <c r="F65" s="60">
        <v>58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f aca="true" t="shared" si="17" ref="O65:O70">K65-L65-M65-N65</f>
        <v>0</v>
      </c>
      <c r="P65" s="61">
        <v>0</v>
      </c>
      <c r="Q65" s="61">
        <v>0</v>
      </c>
      <c r="R65" s="6"/>
      <c r="S65" s="6"/>
      <c r="T65" s="6"/>
    </row>
    <row r="66" spans="1:20" s="2" customFormat="1" ht="36.75">
      <c r="A66" s="280"/>
      <c r="B66" s="320"/>
      <c r="C66" s="57"/>
      <c r="D66" s="62" t="s">
        <v>102</v>
      </c>
      <c r="E66" s="63" t="s">
        <v>327</v>
      </c>
      <c r="F66" s="60">
        <v>59</v>
      </c>
      <c r="G66" s="114"/>
      <c r="H66" s="114"/>
      <c r="I66" s="114"/>
      <c r="J66" s="114"/>
      <c r="K66" s="114"/>
      <c r="L66" s="114"/>
      <c r="M66" s="114"/>
      <c r="N66" s="114"/>
      <c r="O66" s="114">
        <f t="shared" si="17"/>
        <v>0</v>
      </c>
      <c r="P66" s="61">
        <v>0</v>
      </c>
      <c r="Q66" s="61">
        <v>0</v>
      </c>
      <c r="R66" s="6"/>
      <c r="S66" s="6"/>
      <c r="T66" s="6"/>
    </row>
    <row r="67" spans="1:20" s="2" customFormat="1" ht="15">
      <c r="A67" s="280"/>
      <c r="B67" s="320"/>
      <c r="C67" s="57"/>
      <c r="D67" s="62" t="s">
        <v>179</v>
      </c>
      <c r="E67" s="63" t="s">
        <v>328</v>
      </c>
      <c r="F67" s="60">
        <v>60</v>
      </c>
      <c r="G67" s="114"/>
      <c r="H67" s="114"/>
      <c r="I67" s="114"/>
      <c r="J67" s="114"/>
      <c r="K67" s="114"/>
      <c r="L67" s="114"/>
      <c r="M67" s="114"/>
      <c r="N67" s="114"/>
      <c r="O67" s="114">
        <f t="shared" si="17"/>
        <v>0</v>
      </c>
      <c r="P67" s="61">
        <v>0</v>
      </c>
      <c r="Q67" s="61">
        <v>0</v>
      </c>
      <c r="R67" s="6"/>
      <c r="S67" s="6"/>
      <c r="T67" s="6"/>
    </row>
    <row r="68" spans="1:20" s="2" customFormat="1" ht="15">
      <c r="A68" s="280"/>
      <c r="B68" s="320"/>
      <c r="C68" s="57"/>
      <c r="D68" s="62" t="s">
        <v>103</v>
      </c>
      <c r="E68" s="63" t="s">
        <v>326</v>
      </c>
      <c r="F68" s="60">
        <v>61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f t="shared" si="17"/>
        <v>0</v>
      </c>
      <c r="P68" s="61">
        <v>0</v>
      </c>
      <c r="Q68" s="61">
        <v>0</v>
      </c>
      <c r="R68" s="6"/>
      <c r="S68" s="6"/>
      <c r="T68" s="6"/>
    </row>
    <row r="69" spans="1:20" s="2" customFormat="1" ht="15">
      <c r="A69" s="280"/>
      <c r="B69" s="320"/>
      <c r="C69" s="57" t="s">
        <v>39</v>
      </c>
      <c r="D69" s="338" t="s">
        <v>104</v>
      </c>
      <c r="E69" s="339"/>
      <c r="F69" s="60">
        <v>62</v>
      </c>
      <c r="G69" s="114">
        <v>135</v>
      </c>
      <c r="H69" s="114">
        <v>0</v>
      </c>
      <c r="I69" s="114">
        <v>120</v>
      </c>
      <c r="J69" s="114">
        <v>152</v>
      </c>
      <c r="K69" s="114">
        <v>118</v>
      </c>
      <c r="L69" s="114">
        <v>35</v>
      </c>
      <c r="M69" s="114">
        <v>45</v>
      </c>
      <c r="N69" s="114">
        <v>13</v>
      </c>
      <c r="O69" s="114">
        <f t="shared" si="17"/>
        <v>25</v>
      </c>
      <c r="P69" s="61">
        <f t="shared" si="7"/>
        <v>0.7763157894736842</v>
      </c>
      <c r="Q69" s="61">
        <f t="shared" si="5"/>
        <v>1.125925925925926</v>
      </c>
      <c r="R69" s="6"/>
      <c r="S69" s="6"/>
      <c r="T69" s="6"/>
    </row>
    <row r="70" spans="1:20" s="2" customFormat="1" ht="25.5" customHeight="1">
      <c r="A70" s="280"/>
      <c r="B70" s="320"/>
      <c r="C70" s="57" t="s">
        <v>67</v>
      </c>
      <c r="D70" s="272" t="s">
        <v>105</v>
      </c>
      <c r="E70" s="273"/>
      <c r="F70" s="60">
        <v>63</v>
      </c>
      <c r="G70" s="114">
        <v>0</v>
      </c>
      <c r="H70" s="114">
        <v>0</v>
      </c>
      <c r="I70" s="114">
        <v>4</v>
      </c>
      <c r="J70" s="114">
        <v>4</v>
      </c>
      <c r="K70" s="114">
        <v>3</v>
      </c>
      <c r="L70" s="114">
        <v>1</v>
      </c>
      <c r="M70" s="114">
        <v>1</v>
      </c>
      <c r="N70" s="114">
        <v>0</v>
      </c>
      <c r="O70" s="114">
        <f t="shared" si="17"/>
        <v>1</v>
      </c>
      <c r="P70" s="61">
        <f t="shared" si="7"/>
        <v>0.75</v>
      </c>
      <c r="Q70" s="61">
        <v>0</v>
      </c>
      <c r="R70" s="6"/>
      <c r="S70" s="6"/>
      <c r="T70" s="6"/>
    </row>
    <row r="71" spans="1:20" s="2" customFormat="1" ht="25.5" customHeight="1">
      <c r="A71" s="280"/>
      <c r="B71" s="320"/>
      <c r="C71" s="57"/>
      <c r="D71" s="156"/>
      <c r="E71" s="157" t="s">
        <v>330</v>
      </c>
      <c r="F71" s="127">
        <v>64</v>
      </c>
      <c r="G71" s="128">
        <f>G72+G73</f>
        <v>0</v>
      </c>
      <c r="H71" s="128">
        <v>0</v>
      </c>
      <c r="I71" s="128">
        <f aca="true" t="shared" si="18" ref="I71:O71">I72+I73</f>
        <v>2</v>
      </c>
      <c r="J71" s="128">
        <f t="shared" si="18"/>
        <v>2</v>
      </c>
      <c r="K71" s="128">
        <f t="shared" si="18"/>
        <v>0</v>
      </c>
      <c r="L71" s="128">
        <f t="shared" si="18"/>
        <v>0</v>
      </c>
      <c r="M71" s="128">
        <f t="shared" si="18"/>
        <v>0</v>
      </c>
      <c r="N71" s="128">
        <f t="shared" si="18"/>
        <v>0</v>
      </c>
      <c r="O71" s="128">
        <f t="shared" si="18"/>
        <v>0</v>
      </c>
      <c r="P71" s="61">
        <f t="shared" si="7"/>
        <v>0</v>
      </c>
      <c r="Q71" s="61">
        <v>0</v>
      </c>
      <c r="R71" s="6"/>
      <c r="S71" s="6"/>
      <c r="T71" s="6"/>
    </row>
    <row r="72" spans="1:20" s="2" customFormat="1" ht="15">
      <c r="A72" s="280"/>
      <c r="B72" s="320"/>
      <c r="C72" s="57"/>
      <c r="D72" s="62"/>
      <c r="E72" s="63" t="s">
        <v>267</v>
      </c>
      <c r="F72" s="60">
        <v>65</v>
      </c>
      <c r="G72" s="114">
        <v>0</v>
      </c>
      <c r="H72" s="114">
        <v>0</v>
      </c>
      <c r="I72" s="114">
        <v>2</v>
      </c>
      <c r="J72" s="114">
        <v>2</v>
      </c>
      <c r="K72" s="114"/>
      <c r="L72" s="114"/>
      <c r="M72" s="114"/>
      <c r="N72" s="114"/>
      <c r="O72" s="114">
        <f>K72-L72-M72-N72</f>
        <v>0</v>
      </c>
      <c r="P72" s="61">
        <f t="shared" si="7"/>
        <v>0</v>
      </c>
      <c r="Q72" s="61">
        <v>0</v>
      </c>
      <c r="R72" s="6"/>
      <c r="S72" s="6"/>
      <c r="T72" s="6"/>
    </row>
    <row r="73" spans="1:20" s="2" customFormat="1" ht="15">
      <c r="A73" s="280"/>
      <c r="B73" s="320"/>
      <c r="C73" s="57"/>
      <c r="D73" s="62"/>
      <c r="E73" s="63" t="s">
        <v>285</v>
      </c>
      <c r="F73" s="60">
        <v>66</v>
      </c>
      <c r="G73" s="114">
        <v>0</v>
      </c>
      <c r="H73" s="114"/>
      <c r="I73" s="114"/>
      <c r="J73" s="114"/>
      <c r="K73" s="114"/>
      <c r="L73" s="114"/>
      <c r="M73" s="114"/>
      <c r="N73" s="114"/>
      <c r="O73" s="114">
        <f>K73-L73-M73-N73</f>
        <v>0</v>
      </c>
      <c r="P73" s="61">
        <v>0</v>
      </c>
      <c r="Q73" s="61">
        <v>0</v>
      </c>
      <c r="R73" s="6"/>
      <c r="S73" s="6"/>
      <c r="T73" s="6"/>
    </row>
    <row r="74" spans="1:20" s="2" customFormat="1" ht="15">
      <c r="A74" s="280"/>
      <c r="B74" s="320"/>
      <c r="C74" s="57" t="s">
        <v>107</v>
      </c>
      <c r="D74" s="272" t="s">
        <v>106</v>
      </c>
      <c r="E74" s="273"/>
      <c r="F74" s="60">
        <v>67</v>
      </c>
      <c r="G74" s="114">
        <v>27</v>
      </c>
      <c r="H74" s="114">
        <v>0</v>
      </c>
      <c r="I74" s="114">
        <v>20</v>
      </c>
      <c r="J74" s="114">
        <v>25</v>
      </c>
      <c r="K74" s="114">
        <v>21</v>
      </c>
      <c r="L74" s="114">
        <v>5</v>
      </c>
      <c r="M74" s="114">
        <v>5</v>
      </c>
      <c r="N74" s="114">
        <v>6</v>
      </c>
      <c r="O74" s="114">
        <f>K74-L74-M74-N74</f>
        <v>5</v>
      </c>
      <c r="P74" s="61">
        <f t="shared" si="7"/>
        <v>0.84</v>
      </c>
      <c r="Q74" s="61">
        <f t="shared" si="5"/>
        <v>0.9259259259259259</v>
      </c>
      <c r="R74" s="6"/>
      <c r="S74" s="6"/>
      <c r="T74" s="6"/>
    </row>
    <row r="75" spans="1:20" s="2" customFormat="1" ht="15">
      <c r="A75" s="280"/>
      <c r="B75" s="320"/>
      <c r="C75" s="57" t="s">
        <v>109</v>
      </c>
      <c r="D75" s="272" t="s">
        <v>108</v>
      </c>
      <c r="E75" s="273"/>
      <c r="F75" s="60">
        <v>68</v>
      </c>
      <c r="G75" s="114">
        <v>6</v>
      </c>
      <c r="H75" s="114">
        <v>0</v>
      </c>
      <c r="I75" s="114">
        <v>8</v>
      </c>
      <c r="J75" s="114">
        <v>8</v>
      </c>
      <c r="K75" s="114">
        <v>8</v>
      </c>
      <c r="L75" s="114">
        <v>2</v>
      </c>
      <c r="M75" s="114">
        <v>2</v>
      </c>
      <c r="N75" s="114">
        <v>2</v>
      </c>
      <c r="O75" s="114">
        <f>K75-L75-M75-N75</f>
        <v>2</v>
      </c>
      <c r="P75" s="61">
        <f t="shared" si="7"/>
        <v>1</v>
      </c>
      <c r="Q75" s="61">
        <f t="shared" si="5"/>
        <v>1.3333333333333333</v>
      </c>
      <c r="R75" s="6"/>
      <c r="S75" s="6"/>
      <c r="T75" s="6"/>
    </row>
    <row r="76" spans="1:20" s="2" customFormat="1" ht="27.75" customHeight="1">
      <c r="A76" s="280"/>
      <c r="B76" s="320"/>
      <c r="C76" s="129" t="s">
        <v>111</v>
      </c>
      <c r="D76" s="306" t="s">
        <v>110</v>
      </c>
      <c r="E76" s="307"/>
      <c r="F76" s="127">
        <v>69</v>
      </c>
      <c r="G76" s="128">
        <f aca="true" t="shared" si="19" ref="G76:O76">SUM(G77:G84)-G81</f>
        <v>0</v>
      </c>
      <c r="H76" s="128">
        <f t="shared" si="19"/>
        <v>0</v>
      </c>
      <c r="I76" s="128">
        <f t="shared" si="19"/>
        <v>68</v>
      </c>
      <c r="J76" s="128">
        <f t="shared" si="19"/>
        <v>68</v>
      </c>
      <c r="K76" s="128">
        <f t="shared" si="19"/>
        <v>104</v>
      </c>
      <c r="L76" s="128">
        <f t="shared" si="19"/>
        <v>26</v>
      </c>
      <c r="M76" s="128">
        <f t="shared" si="19"/>
        <v>29</v>
      </c>
      <c r="N76" s="128">
        <f t="shared" si="19"/>
        <v>29</v>
      </c>
      <c r="O76" s="128">
        <f t="shared" si="19"/>
        <v>20</v>
      </c>
      <c r="P76" s="61">
        <f t="shared" si="7"/>
        <v>1.5294117647058822</v>
      </c>
      <c r="Q76" s="61">
        <v>0</v>
      </c>
      <c r="R76" s="6"/>
      <c r="S76" s="6"/>
      <c r="T76" s="6"/>
    </row>
    <row r="77" spans="1:20" s="2" customFormat="1" ht="15">
      <c r="A77" s="280"/>
      <c r="B77" s="320"/>
      <c r="C77" s="57"/>
      <c r="D77" s="62" t="s">
        <v>268</v>
      </c>
      <c r="E77" s="63" t="s">
        <v>282</v>
      </c>
      <c r="F77" s="60">
        <v>70</v>
      </c>
      <c r="G77" s="114"/>
      <c r="H77" s="114">
        <v>0</v>
      </c>
      <c r="I77" s="114">
        <v>48</v>
      </c>
      <c r="J77" s="114">
        <v>48</v>
      </c>
      <c r="K77" s="114">
        <v>96</v>
      </c>
      <c r="L77" s="114">
        <v>24</v>
      </c>
      <c r="M77" s="114">
        <v>24</v>
      </c>
      <c r="N77" s="114">
        <v>24</v>
      </c>
      <c r="O77" s="114">
        <f aca="true" t="shared" si="20" ref="O77:O85">K77-L77-M77-N77</f>
        <v>24</v>
      </c>
      <c r="P77" s="61">
        <f t="shared" si="7"/>
        <v>2</v>
      </c>
      <c r="Q77" s="61">
        <v>0</v>
      </c>
      <c r="R77" s="6"/>
      <c r="S77" s="6"/>
      <c r="T77" s="6"/>
    </row>
    <row r="78" spans="1:20" s="2" customFormat="1" ht="24.75">
      <c r="A78" s="280"/>
      <c r="B78" s="320"/>
      <c r="C78" s="57"/>
      <c r="D78" s="62" t="s">
        <v>269</v>
      </c>
      <c r="E78" s="63" t="s">
        <v>281</v>
      </c>
      <c r="F78" s="60">
        <v>71</v>
      </c>
      <c r="G78" s="114"/>
      <c r="H78" s="114">
        <v>0</v>
      </c>
      <c r="I78" s="114">
        <v>12</v>
      </c>
      <c r="J78" s="114">
        <v>12</v>
      </c>
      <c r="K78" s="114">
        <v>8</v>
      </c>
      <c r="L78" s="114">
        <v>2</v>
      </c>
      <c r="M78" s="114">
        <v>2</v>
      </c>
      <c r="N78" s="114">
        <v>2</v>
      </c>
      <c r="O78" s="114">
        <f t="shared" si="20"/>
        <v>2</v>
      </c>
      <c r="P78" s="61">
        <f t="shared" si="7"/>
        <v>0.6666666666666666</v>
      </c>
      <c r="Q78" s="61">
        <v>0</v>
      </c>
      <c r="R78" s="6"/>
      <c r="S78" s="6"/>
      <c r="T78" s="6"/>
    </row>
    <row r="79" spans="1:20" s="2" customFormat="1" ht="15">
      <c r="A79" s="280"/>
      <c r="B79" s="320"/>
      <c r="C79" s="57"/>
      <c r="D79" s="62" t="s">
        <v>270</v>
      </c>
      <c r="E79" s="63" t="s">
        <v>280</v>
      </c>
      <c r="F79" s="60">
        <v>72</v>
      </c>
      <c r="G79" s="114"/>
      <c r="H79" s="114">
        <v>0</v>
      </c>
      <c r="I79" s="114">
        <v>8</v>
      </c>
      <c r="J79" s="114">
        <v>8</v>
      </c>
      <c r="K79" s="114"/>
      <c r="L79" s="114">
        <v>0</v>
      </c>
      <c r="M79" s="114">
        <v>3</v>
      </c>
      <c r="N79" s="114">
        <v>3</v>
      </c>
      <c r="O79" s="114">
        <f t="shared" si="20"/>
        <v>-6</v>
      </c>
      <c r="P79" s="61">
        <f t="shared" si="7"/>
        <v>0</v>
      </c>
      <c r="Q79" s="61">
        <v>0</v>
      </c>
      <c r="R79" s="6"/>
      <c r="S79" s="6"/>
      <c r="T79" s="6"/>
    </row>
    <row r="80" spans="1:20" s="2" customFormat="1" ht="24.75">
      <c r="A80" s="280"/>
      <c r="B80" s="320"/>
      <c r="C80" s="57"/>
      <c r="D80" s="62" t="s">
        <v>271</v>
      </c>
      <c r="E80" s="63" t="s">
        <v>279</v>
      </c>
      <c r="F80" s="60">
        <v>73</v>
      </c>
      <c r="G80" s="114"/>
      <c r="H80" s="114"/>
      <c r="I80" s="114"/>
      <c r="J80" s="114"/>
      <c r="K80" s="114"/>
      <c r="L80" s="114"/>
      <c r="M80" s="114"/>
      <c r="N80" s="114"/>
      <c r="O80" s="114">
        <f t="shared" si="20"/>
        <v>0</v>
      </c>
      <c r="P80" s="61">
        <v>0</v>
      </c>
      <c r="Q80" s="61">
        <v>0</v>
      </c>
      <c r="R80" s="6"/>
      <c r="S80" s="6"/>
      <c r="T80" s="6"/>
    </row>
    <row r="81" spans="1:20" s="2" customFormat="1" ht="24.75">
      <c r="A81" s="280"/>
      <c r="B81" s="320"/>
      <c r="C81" s="57"/>
      <c r="D81" s="62"/>
      <c r="E81" s="93" t="s">
        <v>272</v>
      </c>
      <c r="F81" s="60">
        <v>74</v>
      </c>
      <c r="G81" s="114"/>
      <c r="H81" s="114"/>
      <c r="I81" s="114"/>
      <c r="J81" s="114"/>
      <c r="K81" s="114"/>
      <c r="L81" s="114"/>
      <c r="M81" s="114"/>
      <c r="N81" s="114"/>
      <c r="O81" s="114">
        <f t="shared" si="20"/>
        <v>0</v>
      </c>
      <c r="P81" s="61">
        <v>0</v>
      </c>
      <c r="Q81" s="61">
        <v>0</v>
      </c>
      <c r="R81" s="6"/>
      <c r="S81" s="6"/>
      <c r="T81" s="6"/>
    </row>
    <row r="82" spans="1:20" s="2" customFormat="1" ht="24.75">
      <c r="A82" s="280"/>
      <c r="B82" s="320"/>
      <c r="C82" s="57"/>
      <c r="D82" s="62" t="s">
        <v>273</v>
      </c>
      <c r="E82" s="63" t="s">
        <v>278</v>
      </c>
      <c r="F82" s="60">
        <v>75</v>
      </c>
      <c r="G82" s="114"/>
      <c r="H82" s="114"/>
      <c r="I82" s="114"/>
      <c r="J82" s="114"/>
      <c r="K82" s="114"/>
      <c r="L82" s="114"/>
      <c r="M82" s="114"/>
      <c r="N82" s="114"/>
      <c r="O82" s="114">
        <f t="shared" si="20"/>
        <v>0</v>
      </c>
      <c r="P82" s="61">
        <v>0</v>
      </c>
      <c r="Q82" s="61">
        <v>0</v>
      </c>
      <c r="R82" s="6"/>
      <c r="S82" s="6"/>
      <c r="T82" s="6"/>
    </row>
    <row r="83" spans="1:20" s="2" customFormat="1" ht="48.75">
      <c r="A83" s="280"/>
      <c r="B83" s="320"/>
      <c r="C83" s="57"/>
      <c r="D83" s="62" t="s">
        <v>274</v>
      </c>
      <c r="E83" s="63" t="s">
        <v>277</v>
      </c>
      <c r="F83" s="60">
        <v>76</v>
      </c>
      <c r="G83" s="114"/>
      <c r="H83" s="114"/>
      <c r="I83" s="114"/>
      <c r="J83" s="114"/>
      <c r="K83" s="114"/>
      <c r="L83" s="114"/>
      <c r="M83" s="114"/>
      <c r="N83" s="114"/>
      <c r="O83" s="114">
        <f t="shared" si="20"/>
        <v>0</v>
      </c>
      <c r="P83" s="61">
        <v>0</v>
      </c>
      <c r="Q83" s="61">
        <v>0</v>
      </c>
      <c r="R83" s="6"/>
      <c r="S83" s="6"/>
      <c r="T83" s="6"/>
    </row>
    <row r="84" spans="1:20" s="2" customFormat="1" ht="24.75">
      <c r="A84" s="280"/>
      <c r="B84" s="320"/>
      <c r="C84" s="57"/>
      <c r="D84" s="62" t="s">
        <v>275</v>
      </c>
      <c r="E84" s="63" t="s">
        <v>276</v>
      </c>
      <c r="F84" s="60">
        <v>77</v>
      </c>
      <c r="G84" s="114"/>
      <c r="H84" s="114"/>
      <c r="I84" s="114"/>
      <c r="J84" s="114"/>
      <c r="K84" s="114"/>
      <c r="L84" s="114"/>
      <c r="M84" s="114"/>
      <c r="N84" s="114"/>
      <c r="O84" s="114">
        <f t="shared" si="20"/>
        <v>0</v>
      </c>
      <c r="P84" s="61">
        <v>0</v>
      </c>
      <c r="Q84" s="61">
        <v>0</v>
      </c>
      <c r="R84" s="6"/>
      <c r="S84" s="6"/>
      <c r="T84" s="6"/>
    </row>
    <row r="85" spans="1:20" s="2" customFormat="1" ht="15">
      <c r="A85" s="280"/>
      <c r="B85" s="320"/>
      <c r="C85" s="98" t="s">
        <v>112</v>
      </c>
      <c r="D85" s="272" t="s">
        <v>382</v>
      </c>
      <c r="E85" s="273"/>
      <c r="F85" s="60">
        <v>78</v>
      </c>
      <c r="G85" s="114">
        <v>561</v>
      </c>
      <c r="H85" s="114">
        <v>0</v>
      </c>
      <c r="I85" s="114">
        <v>275</v>
      </c>
      <c r="J85" s="114">
        <v>591</v>
      </c>
      <c r="K85" s="114">
        <v>511</v>
      </c>
      <c r="L85" s="114">
        <v>273</v>
      </c>
      <c r="M85" s="114">
        <v>123</v>
      </c>
      <c r="N85" s="114">
        <v>52</v>
      </c>
      <c r="O85" s="114">
        <f t="shared" si="20"/>
        <v>63</v>
      </c>
      <c r="P85" s="61">
        <f t="shared" si="7"/>
        <v>0.8646362098138748</v>
      </c>
      <c r="Q85" s="61">
        <f t="shared" si="5"/>
        <v>1.053475935828877</v>
      </c>
      <c r="R85" s="6"/>
      <c r="S85" s="6"/>
      <c r="T85" s="6"/>
    </row>
    <row r="86" spans="1:20" s="2" customFormat="1" ht="18" customHeight="1">
      <c r="A86" s="280"/>
      <c r="B86" s="320"/>
      <c r="C86" s="57" t="s">
        <v>179</v>
      </c>
      <c r="D86" s="84" t="s">
        <v>383</v>
      </c>
      <c r="E86" s="84" t="s">
        <v>384</v>
      </c>
      <c r="F86" s="100" t="s">
        <v>381</v>
      </c>
      <c r="G86" s="84">
        <v>0</v>
      </c>
      <c r="H86" s="84">
        <v>0</v>
      </c>
      <c r="I86" s="84">
        <v>0</v>
      </c>
      <c r="J86" s="84">
        <v>0</v>
      </c>
      <c r="K86" s="84">
        <v>15</v>
      </c>
      <c r="L86" s="84">
        <v>15</v>
      </c>
      <c r="M86" s="84">
        <v>0</v>
      </c>
      <c r="N86" s="84">
        <v>0</v>
      </c>
      <c r="O86" s="114">
        <f>K86-L86-M86-N86</f>
        <v>0</v>
      </c>
      <c r="P86" s="61">
        <v>0</v>
      </c>
      <c r="Q86" s="61">
        <v>0</v>
      </c>
      <c r="R86" s="6"/>
      <c r="S86" s="6"/>
      <c r="T86" s="6"/>
    </row>
    <row r="87" spans="1:20" s="2" customFormat="1" ht="48" customHeight="1">
      <c r="A87" s="280"/>
      <c r="B87" s="320"/>
      <c r="C87" s="135" t="s">
        <v>114</v>
      </c>
      <c r="D87" s="336" t="s">
        <v>331</v>
      </c>
      <c r="E87" s="337"/>
      <c r="F87" s="136">
        <v>79</v>
      </c>
      <c r="G87" s="137">
        <f>G88+G89+G90+G91+G92+G93</f>
        <v>182</v>
      </c>
      <c r="H87" s="137">
        <f>H88+H89+H90+H91+H92+H93</f>
        <v>0</v>
      </c>
      <c r="I87" s="137">
        <f>I88+I89+I90+I91+I92+I93</f>
        <v>127</v>
      </c>
      <c r="J87" s="137">
        <f aca="true" t="shared" si="21" ref="J87:O87">J88+J89+J90+J91+J92+J93</f>
        <v>127</v>
      </c>
      <c r="K87" s="137">
        <v>14</v>
      </c>
      <c r="L87" s="137">
        <f t="shared" si="21"/>
        <v>5</v>
      </c>
      <c r="M87" s="137">
        <f t="shared" si="21"/>
        <v>4</v>
      </c>
      <c r="N87" s="137">
        <f t="shared" si="21"/>
        <v>4</v>
      </c>
      <c r="O87" s="137">
        <f t="shared" si="21"/>
        <v>1</v>
      </c>
      <c r="P87" s="61">
        <f t="shared" si="7"/>
        <v>0.11023622047244094</v>
      </c>
      <c r="Q87" s="61">
        <f t="shared" si="5"/>
        <v>0.6978021978021978</v>
      </c>
      <c r="R87" s="6"/>
      <c r="S87" s="6"/>
      <c r="T87" s="6"/>
    </row>
    <row r="88" spans="1:20" s="2" customFormat="1" ht="27" customHeight="1">
      <c r="A88" s="280"/>
      <c r="B88" s="321"/>
      <c r="C88" s="57" t="s">
        <v>31</v>
      </c>
      <c r="D88" s="272" t="s">
        <v>115</v>
      </c>
      <c r="E88" s="273"/>
      <c r="F88" s="60">
        <v>80</v>
      </c>
      <c r="G88" s="114">
        <v>0</v>
      </c>
      <c r="H88" s="114">
        <v>0</v>
      </c>
      <c r="I88" s="114"/>
      <c r="J88" s="114"/>
      <c r="K88" s="114"/>
      <c r="L88" s="114"/>
      <c r="M88" s="114"/>
      <c r="N88" s="114"/>
      <c r="O88" s="114">
        <f aca="true" t="shared" si="22" ref="O88:O93">K88-L88-M88-N88</f>
        <v>0</v>
      </c>
      <c r="P88" s="61">
        <v>0</v>
      </c>
      <c r="Q88" s="61">
        <v>0</v>
      </c>
      <c r="R88" s="6"/>
      <c r="S88" s="6"/>
      <c r="T88" s="6"/>
    </row>
    <row r="89" spans="1:20" s="2" customFormat="1" ht="25.5" customHeight="1">
      <c r="A89" s="280"/>
      <c r="B89" s="308"/>
      <c r="C89" s="78" t="s">
        <v>36</v>
      </c>
      <c r="D89" s="324" t="s">
        <v>116</v>
      </c>
      <c r="E89" s="325"/>
      <c r="F89" s="79">
        <v>81</v>
      </c>
      <c r="G89" s="117">
        <v>0</v>
      </c>
      <c r="H89" s="117">
        <v>0</v>
      </c>
      <c r="I89" s="117">
        <v>60</v>
      </c>
      <c r="J89" s="117">
        <v>60</v>
      </c>
      <c r="K89" s="117">
        <v>0</v>
      </c>
      <c r="L89" s="117">
        <v>0</v>
      </c>
      <c r="M89" s="117">
        <v>0</v>
      </c>
      <c r="N89" s="117">
        <v>0</v>
      </c>
      <c r="O89" s="114">
        <f t="shared" si="22"/>
        <v>0</v>
      </c>
      <c r="P89" s="61">
        <v>0</v>
      </c>
      <c r="Q89" s="61">
        <v>0</v>
      </c>
      <c r="R89" s="6"/>
      <c r="S89" s="6"/>
      <c r="T89" s="6"/>
    </row>
    <row r="90" spans="1:20" s="2" customFormat="1" ht="15">
      <c r="A90" s="280"/>
      <c r="B90" s="309"/>
      <c r="C90" s="78" t="s">
        <v>37</v>
      </c>
      <c r="D90" s="324" t="s">
        <v>117</v>
      </c>
      <c r="E90" s="325"/>
      <c r="F90" s="79">
        <v>82</v>
      </c>
      <c r="G90" s="117"/>
      <c r="H90" s="117">
        <v>0</v>
      </c>
      <c r="I90" s="117"/>
      <c r="J90" s="117"/>
      <c r="K90" s="117"/>
      <c r="L90" s="117"/>
      <c r="M90" s="117"/>
      <c r="N90" s="117"/>
      <c r="O90" s="114">
        <f t="shared" si="22"/>
        <v>0</v>
      </c>
      <c r="P90" s="61">
        <v>0</v>
      </c>
      <c r="Q90" s="61">
        <v>0</v>
      </c>
      <c r="R90" s="6"/>
      <c r="S90" s="6"/>
      <c r="T90" s="6"/>
    </row>
    <row r="91" spans="1:20" s="2" customFormat="1" ht="15">
      <c r="A91" s="280"/>
      <c r="B91" s="309"/>
      <c r="C91" s="78" t="s">
        <v>38</v>
      </c>
      <c r="D91" s="324" t="s">
        <v>118</v>
      </c>
      <c r="E91" s="325"/>
      <c r="F91" s="79">
        <v>83</v>
      </c>
      <c r="G91" s="117"/>
      <c r="H91" s="117">
        <v>0</v>
      </c>
      <c r="I91" s="117">
        <v>30</v>
      </c>
      <c r="J91" s="117">
        <v>30</v>
      </c>
      <c r="K91" s="117"/>
      <c r="L91" s="117"/>
      <c r="M91" s="117"/>
      <c r="N91" s="117"/>
      <c r="O91" s="114">
        <f t="shared" si="22"/>
        <v>0</v>
      </c>
      <c r="P91" s="61">
        <f t="shared" si="7"/>
        <v>0</v>
      </c>
      <c r="Q91" s="61">
        <v>0</v>
      </c>
      <c r="R91" s="6"/>
      <c r="S91" s="6"/>
      <c r="T91" s="6"/>
    </row>
    <row r="92" spans="1:20" s="2" customFormat="1" ht="15">
      <c r="A92" s="280"/>
      <c r="B92" s="309"/>
      <c r="C92" s="78" t="s">
        <v>39</v>
      </c>
      <c r="D92" s="324" t="s">
        <v>119</v>
      </c>
      <c r="E92" s="325"/>
      <c r="F92" s="79">
        <v>84</v>
      </c>
      <c r="G92" s="117"/>
      <c r="H92" s="117">
        <v>0</v>
      </c>
      <c r="I92" s="117">
        <v>7</v>
      </c>
      <c r="J92" s="117">
        <v>7</v>
      </c>
      <c r="K92" s="117"/>
      <c r="L92" s="117"/>
      <c r="M92" s="117"/>
      <c r="N92" s="117"/>
      <c r="O92" s="114">
        <f t="shared" si="22"/>
        <v>0</v>
      </c>
      <c r="P92" s="61">
        <f t="shared" si="7"/>
        <v>0</v>
      </c>
      <c r="Q92" s="61">
        <v>0</v>
      </c>
      <c r="R92" s="6"/>
      <c r="S92" s="6"/>
      <c r="T92" s="6"/>
    </row>
    <row r="93" spans="1:20" s="2" customFormat="1" ht="15">
      <c r="A93" s="280"/>
      <c r="B93" s="309"/>
      <c r="C93" s="78" t="s">
        <v>67</v>
      </c>
      <c r="D93" s="324" t="s">
        <v>120</v>
      </c>
      <c r="E93" s="325"/>
      <c r="F93" s="79">
        <v>85</v>
      </c>
      <c r="G93" s="117">
        <v>182</v>
      </c>
      <c r="H93" s="117">
        <v>0</v>
      </c>
      <c r="I93" s="117">
        <v>30</v>
      </c>
      <c r="J93" s="117">
        <v>30</v>
      </c>
      <c r="K93" s="117">
        <v>14</v>
      </c>
      <c r="L93" s="117">
        <v>5</v>
      </c>
      <c r="M93" s="117">
        <v>4</v>
      </c>
      <c r="N93" s="117">
        <v>4</v>
      </c>
      <c r="O93" s="114">
        <f t="shared" si="22"/>
        <v>1</v>
      </c>
      <c r="P93" s="61">
        <f t="shared" si="7"/>
        <v>0.4666666666666667</v>
      </c>
      <c r="Q93" s="61">
        <f t="shared" si="5"/>
        <v>0.16483516483516483</v>
      </c>
      <c r="R93" s="6"/>
      <c r="S93" s="6"/>
      <c r="T93" s="6"/>
    </row>
    <row r="94" spans="1:20" s="2" customFormat="1" ht="28.5" customHeight="1">
      <c r="A94" s="280"/>
      <c r="B94" s="309"/>
      <c r="C94" s="202" t="s">
        <v>121</v>
      </c>
      <c r="D94" s="330" t="s">
        <v>286</v>
      </c>
      <c r="E94" s="331"/>
      <c r="F94" s="203">
        <v>86</v>
      </c>
      <c r="G94" s="204">
        <f aca="true" t="shared" si="23" ref="G94:O94">G95+G108+G112+G121</f>
        <v>2327</v>
      </c>
      <c r="H94" s="204">
        <f t="shared" si="23"/>
        <v>0</v>
      </c>
      <c r="I94" s="204">
        <f t="shared" si="23"/>
        <v>1821</v>
      </c>
      <c r="J94" s="204">
        <f t="shared" si="23"/>
        <v>2476</v>
      </c>
      <c r="K94" s="204">
        <f t="shared" si="23"/>
        <v>3664</v>
      </c>
      <c r="L94" s="204">
        <f t="shared" si="23"/>
        <v>906</v>
      </c>
      <c r="M94" s="204">
        <f t="shared" si="23"/>
        <v>926</v>
      </c>
      <c r="N94" s="204">
        <f t="shared" si="23"/>
        <v>906</v>
      </c>
      <c r="O94" s="204">
        <f t="shared" si="23"/>
        <v>926</v>
      </c>
      <c r="P94" s="205">
        <f t="shared" si="7"/>
        <v>1.4798061389337642</v>
      </c>
      <c r="Q94" s="205">
        <f t="shared" si="5"/>
        <v>1.0640309411259132</v>
      </c>
      <c r="R94" s="6"/>
      <c r="S94" s="6"/>
      <c r="T94" s="6"/>
    </row>
    <row r="95" spans="1:20" s="2" customFormat="1" ht="30" customHeight="1">
      <c r="A95" s="280"/>
      <c r="B95" s="309"/>
      <c r="C95" s="206" t="s">
        <v>221</v>
      </c>
      <c r="D95" s="323" t="s">
        <v>287</v>
      </c>
      <c r="E95" s="323"/>
      <c r="F95" s="207">
        <v>87</v>
      </c>
      <c r="G95" s="208">
        <f aca="true" t="shared" si="24" ref="G95:O95">G96+G100</f>
        <v>1898</v>
      </c>
      <c r="H95" s="208">
        <f t="shared" si="24"/>
        <v>0</v>
      </c>
      <c r="I95" s="208">
        <f t="shared" si="24"/>
        <v>1488</v>
      </c>
      <c r="J95" s="208">
        <f t="shared" si="24"/>
        <v>2036</v>
      </c>
      <c r="K95" s="208">
        <f t="shared" si="24"/>
        <v>3492</v>
      </c>
      <c r="L95" s="208">
        <f t="shared" si="24"/>
        <v>863</v>
      </c>
      <c r="M95" s="208">
        <f t="shared" si="24"/>
        <v>883</v>
      </c>
      <c r="N95" s="208">
        <f t="shared" si="24"/>
        <v>863</v>
      </c>
      <c r="O95" s="208">
        <f t="shared" si="24"/>
        <v>883</v>
      </c>
      <c r="P95" s="205">
        <f t="shared" si="7"/>
        <v>1.7151277013752455</v>
      </c>
      <c r="Q95" s="205">
        <f t="shared" si="5"/>
        <v>1.0727081138040042</v>
      </c>
      <c r="R95" s="6"/>
      <c r="S95" s="6"/>
      <c r="T95" s="6"/>
    </row>
    <row r="96" spans="1:20" s="2" customFormat="1" ht="26.25" customHeight="1">
      <c r="A96" s="280"/>
      <c r="B96" s="309"/>
      <c r="C96" s="206" t="s">
        <v>222</v>
      </c>
      <c r="D96" s="332" t="s">
        <v>288</v>
      </c>
      <c r="E96" s="333"/>
      <c r="F96" s="207">
        <v>88</v>
      </c>
      <c r="G96" s="208">
        <f>SUM(G97:G99)</f>
        <v>1869</v>
      </c>
      <c r="H96" s="208">
        <f>SUM(H97:H99)</f>
        <v>0</v>
      </c>
      <c r="I96" s="208">
        <f>SUM(I97:I99)</f>
        <v>1460</v>
      </c>
      <c r="J96" s="208">
        <f aca="true" t="shared" si="25" ref="J96:O96">SUM(J97:J99)</f>
        <v>1956</v>
      </c>
      <c r="K96" s="208">
        <f t="shared" si="25"/>
        <v>3428</v>
      </c>
      <c r="L96" s="208">
        <f t="shared" si="25"/>
        <v>857</v>
      </c>
      <c r="M96" s="208">
        <f t="shared" si="25"/>
        <v>857</v>
      </c>
      <c r="N96" s="208">
        <f t="shared" si="25"/>
        <v>857</v>
      </c>
      <c r="O96" s="208">
        <f t="shared" si="25"/>
        <v>857</v>
      </c>
      <c r="P96" s="205">
        <f t="shared" si="7"/>
        <v>1.752556237218814</v>
      </c>
      <c r="Q96" s="205">
        <f t="shared" si="5"/>
        <v>1.0465489566613162</v>
      </c>
      <c r="R96" s="6"/>
      <c r="S96" s="6"/>
      <c r="T96" s="6"/>
    </row>
    <row r="97" spans="1:20" s="2" customFormat="1" ht="15" customHeight="1">
      <c r="A97" s="280"/>
      <c r="B97" s="309"/>
      <c r="C97" s="209"/>
      <c r="D97" s="210" t="s">
        <v>31</v>
      </c>
      <c r="E97" s="211" t="s">
        <v>290</v>
      </c>
      <c r="F97" s="212">
        <v>89</v>
      </c>
      <c r="G97" s="213">
        <v>1754</v>
      </c>
      <c r="H97" s="213">
        <v>0</v>
      </c>
      <c r="I97" s="213">
        <v>1420</v>
      </c>
      <c r="J97" s="213">
        <v>1832</v>
      </c>
      <c r="K97" s="213">
        <v>3428</v>
      </c>
      <c r="L97" s="213">
        <v>857</v>
      </c>
      <c r="M97" s="213">
        <v>857</v>
      </c>
      <c r="N97" s="213">
        <v>857</v>
      </c>
      <c r="O97" s="214">
        <v>857</v>
      </c>
      <c r="P97" s="205">
        <f t="shared" si="7"/>
        <v>1.8711790393013101</v>
      </c>
      <c r="Q97" s="205">
        <f t="shared" si="5"/>
        <v>1.0444697833523375</v>
      </c>
      <c r="R97" s="6"/>
      <c r="S97" s="6"/>
      <c r="T97" s="6"/>
    </row>
    <row r="98" spans="1:20" s="2" customFormat="1" ht="36.75" customHeight="1">
      <c r="A98" s="280"/>
      <c r="B98" s="309"/>
      <c r="C98" s="209"/>
      <c r="D98" s="210" t="s">
        <v>36</v>
      </c>
      <c r="E98" s="211" t="s">
        <v>289</v>
      </c>
      <c r="F98" s="215">
        <v>90</v>
      </c>
      <c r="G98" s="213">
        <v>115</v>
      </c>
      <c r="H98" s="213">
        <v>0</v>
      </c>
      <c r="I98" s="213">
        <v>0</v>
      </c>
      <c r="J98" s="213">
        <v>114</v>
      </c>
      <c r="K98" s="213"/>
      <c r="L98" s="213"/>
      <c r="M98" s="213"/>
      <c r="N98" s="213"/>
      <c r="O98" s="214">
        <f>K98-L98-M98-N98</f>
        <v>0</v>
      </c>
      <c r="P98" s="205">
        <f t="shared" si="7"/>
        <v>0</v>
      </c>
      <c r="Q98" s="205">
        <f t="shared" si="5"/>
        <v>0.991304347826087</v>
      </c>
      <c r="R98" s="6"/>
      <c r="S98" s="6"/>
      <c r="T98" s="6"/>
    </row>
    <row r="99" spans="1:20" s="2" customFormat="1" ht="15">
      <c r="A99" s="280"/>
      <c r="B99" s="309"/>
      <c r="C99" s="209"/>
      <c r="D99" s="210" t="s">
        <v>37</v>
      </c>
      <c r="E99" s="209" t="s">
        <v>155</v>
      </c>
      <c r="F99" s="212">
        <v>91</v>
      </c>
      <c r="G99" s="213"/>
      <c r="H99" s="213">
        <v>0</v>
      </c>
      <c r="I99" s="213">
        <v>40</v>
      </c>
      <c r="J99" s="213">
        <v>10</v>
      </c>
      <c r="K99" s="213"/>
      <c r="L99" s="213"/>
      <c r="M99" s="213"/>
      <c r="N99" s="213"/>
      <c r="O99" s="214">
        <f>K99-L99-M99-N99</f>
        <v>0</v>
      </c>
      <c r="P99" s="205">
        <f t="shared" si="7"/>
        <v>0</v>
      </c>
      <c r="Q99" s="205">
        <v>0</v>
      </c>
      <c r="R99" s="6"/>
      <c r="S99" s="6"/>
      <c r="T99" s="6"/>
    </row>
    <row r="100" spans="1:20" s="2" customFormat="1" ht="28.5" customHeight="1">
      <c r="A100" s="280"/>
      <c r="B100" s="309"/>
      <c r="C100" s="206" t="s">
        <v>225</v>
      </c>
      <c r="D100" s="323" t="s">
        <v>293</v>
      </c>
      <c r="E100" s="323"/>
      <c r="F100" s="207">
        <v>92</v>
      </c>
      <c r="G100" s="208">
        <f>G101+G104+G105+G106+G107</f>
        <v>29</v>
      </c>
      <c r="H100" s="208">
        <f>H101+H104+H105+H106+H107</f>
        <v>0</v>
      </c>
      <c r="I100" s="208">
        <f>I101+I104+I105+I106+I107</f>
        <v>28</v>
      </c>
      <c r="J100" s="208">
        <f aca="true" t="shared" si="26" ref="J100:O100">J101+J104+J105+J106+J107</f>
        <v>80</v>
      </c>
      <c r="K100" s="208">
        <f t="shared" si="26"/>
        <v>64</v>
      </c>
      <c r="L100" s="208">
        <f t="shared" si="26"/>
        <v>6</v>
      </c>
      <c r="M100" s="208">
        <f t="shared" si="26"/>
        <v>26</v>
      </c>
      <c r="N100" s="208">
        <f t="shared" si="26"/>
        <v>6</v>
      </c>
      <c r="O100" s="208">
        <f t="shared" si="26"/>
        <v>26</v>
      </c>
      <c r="P100" s="205">
        <f>K100/J100</f>
        <v>0.8</v>
      </c>
      <c r="Q100" s="205">
        <f>J100/G100</f>
        <v>2.7586206896551726</v>
      </c>
      <c r="R100" s="6"/>
      <c r="S100" s="6"/>
      <c r="T100" s="6"/>
    </row>
    <row r="101" spans="1:20" s="2" customFormat="1" ht="48.75" customHeight="1">
      <c r="A101" s="280"/>
      <c r="B101" s="309"/>
      <c r="C101" s="355"/>
      <c r="D101" s="216" t="s">
        <v>31</v>
      </c>
      <c r="E101" s="217" t="s">
        <v>294</v>
      </c>
      <c r="F101" s="218">
        <v>93</v>
      </c>
      <c r="G101" s="219">
        <f aca="true" t="shared" si="27" ref="G101:O101">G102+G103</f>
        <v>17</v>
      </c>
      <c r="H101" s="219">
        <f t="shared" si="27"/>
        <v>0</v>
      </c>
      <c r="I101" s="219">
        <f t="shared" si="27"/>
        <v>20</v>
      </c>
      <c r="J101" s="219">
        <f t="shared" si="27"/>
        <v>40</v>
      </c>
      <c r="K101" s="219">
        <f t="shared" si="27"/>
        <v>40</v>
      </c>
      <c r="L101" s="219">
        <f t="shared" si="27"/>
        <v>0</v>
      </c>
      <c r="M101" s="219">
        <f t="shared" si="27"/>
        <v>20</v>
      </c>
      <c r="N101" s="219">
        <f t="shared" si="27"/>
        <v>0</v>
      </c>
      <c r="O101" s="219">
        <f t="shared" si="27"/>
        <v>20</v>
      </c>
      <c r="P101" s="205">
        <f>K101/J101</f>
        <v>1</v>
      </c>
      <c r="Q101" s="205">
        <f>J101/G101</f>
        <v>2.3529411764705883</v>
      </c>
      <c r="R101" s="6"/>
      <c r="S101" s="6"/>
      <c r="T101" s="6"/>
    </row>
    <row r="102" spans="1:20" s="2" customFormat="1" ht="24.75">
      <c r="A102" s="280"/>
      <c r="B102" s="309"/>
      <c r="C102" s="356"/>
      <c r="D102" s="210"/>
      <c r="E102" s="220" t="s">
        <v>284</v>
      </c>
      <c r="F102" s="212">
        <v>94</v>
      </c>
      <c r="G102" s="213"/>
      <c r="H102" s="213">
        <v>0</v>
      </c>
      <c r="I102" s="213">
        <v>0</v>
      </c>
      <c r="J102" s="213"/>
      <c r="K102" s="213"/>
      <c r="L102" s="213"/>
      <c r="M102" s="213"/>
      <c r="N102" s="213"/>
      <c r="O102" s="214">
        <f aca="true" t="shared" si="28" ref="O102:O107">K102-L102-M102-N102</f>
        <v>0</v>
      </c>
      <c r="P102" s="205">
        <v>0</v>
      </c>
      <c r="Q102" s="205">
        <v>0</v>
      </c>
      <c r="R102" s="6"/>
      <c r="S102" s="6"/>
      <c r="T102" s="6"/>
    </row>
    <row r="103" spans="1:20" s="2" customFormat="1" ht="36.75">
      <c r="A103" s="280"/>
      <c r="B103" s="309"/>
      <c r="C103" s="356"/>
      <c r="D103" s="210"/>
      <c r="E103" s="220" t="s">
        <v>283</v>
      </c>
      <c r="F103" s="212">
        <v>95</v>
      </c>
      <c r="G103" s="213">
        <v>17</v>
      </c>
      <c r="H103" s="213">
        <v>0</v>
      </c>
      <c r="I103" s="213">
        <v>20</v>
      </c>
      <c r="J103" s="213">
        <v>40</v>
      </c>
      <c r="K103" s="213">
        <v>40</v>
      </c>
      <c r="L103" s="213">
        <v>0</v>
      </c>
      <c r="M103" s="213">
        <v>20</v>
      </c>
      <c r="N103" s="213">
        <v>0</v>
      </c>
      <c r="O103" s="214">
        <f t="shared" si="28"/>
        <v>20</v>
      </c>
      <c r="P103" s="205">
        <f>K103/J103</f>
        <v>1</v>
      </c>
      <c r="Q103" s="205">
        <f>J103/G103</f>
        <v>2.3529411764705883</v>
      </c>
      <c r="R103" s="6"/>
      <c r="S103" s="6"/>
      <c r="T103" s="6"/>
    </row>
    <row r="104" spans="1:20" s="2" customFormat="1" ht="15">
      <c r="A104" s="280"/>
      <c r="B104" s="309"/>
      <c r="C104" s="356"/>
      <c r="D104" s="210" t="s">
        <v>36</v>
      </c>
      <c r="E104" s="211" t="s">
        <v>122</v>
      </c>
      <c r="F104" s="215">
        <v>96</v>
      </c>
      <c r="G104" s="221"/>
      <c r="H104" s="221"/>
      <c r="I104" s="213"/>
      <c r="J104" s="213">
        <v>0</v>
      </c>
      <c r="K104" s="213"/>
      <c r="L104" s="213"/>
      <c r="M104" s="213"/>
      <c r="N104" s="213"/>
      <c r="O104" s="214">
        <f t="shared" si="28"/>
        <v>0</v>
      </c>
      <c r="P104" s="205">
        <v>0</v>
      </c>
      <c r="Q104" s="205">
        <v>0</v>
      </c>
      <c r="R104" s="6"/>
      <c r="S104" s="6"/>
      <c r="T104" s="6"/>
    </row>
    <row r="105" spans="1:20" s="2" customFormat="1" ht="15">
      <c r="A105" s="280"/>
      <c r="B105" s="309"/>
      <c r="C105" s="356"/>
      <c r="D105" s="210" t="s">
        <v>37</v>
      </c>
      <c r="E105" s="211" t="s">
        <v>123</v>
      </c>
      <c r="F105" s="215">
        <v>97</v>
      </c>
      <c r="G105" s="221"/>
      <c r="H105" s="221"/>
      <c r="I105" s="213"/>
      <c r="J105" s="213"/>
      <c r="K105" s="213"/>
      <c r="L105" s="213"/>
      <c r="M105" s="213"/>
      <c r="N105" s="213"/>
      <c r="O105" s="214">
        <f t="shared" si="28"/>
        <v>0</v>
      </c>
      <c r="P105" s="205">
        <v>0</v>
      </c>
      <c r="Q105" s="205">
        <v>0</v>
      </c>
      <c r="R105" s="6"/>
      <c r="S105" s="6"/>
      <c r="T105" s="6"/>
    </row>
    <row r="106" spans="1:20" s="2" customFormat="1" ht="24.75" customHeight="1">
      <c r="A106" s="280"/>
      <c r="B106" s="309"/>
      <c r="C106" s="356"/>
      <c r="D106" s="210" t="s">
        <v>38</v>
      </c>
      <c r="E106" s="211" t="s">
        <v>291</v>
      </c>
      <c r="F106" s="215">
        <v>98</v>
      </c>
      <c r="G106" s="221"/>
      <c r="H106" s="221"/>
      <c r="I106" s="213"/>
      <c r="J106" s="213"/>
      <c r="K106" s="213"/>
      <c r="L106" s="213"/>
      <c r="M106" s="213"/>
      <c r="N106" s="213"/>
      <c r="O106" s="214">
        <f t="shared" si="28"/>
        <v>0</v>
      </c>
      <c r="P106" s="205">
        <v>0</v>
      </c>
      <c r="Q106" s="205">
        <v>0</v>
      </c>
      <c r="R106" s="6"/>
      <c r="S106" s="6"/>
      <c r="T106" s="6"/>
    </row>
    <row r="107" spans="1:20" s="2" customFormat="1" ht="15">
      <c r="A107" s="280"/>
      <c r="B107" s="309"/>
      <c r="C107" s="357"/>
      <c r="D107" s="210" t="s">
        <v>39</v>
      </c>
      <c r="E107" s="211" t="s">
        <v>124</v>
      </c>
      <c r="F107" s="215">
        <v>99</v>
      </c>
      <c r="G107" s="221">
        <v>12</v>
      </c>
      <c r="H107" s="221"/>
      <c r="I107" s="213">
        <v>8</v>
      </c>
      <c r="J107" s="213">
        <v>40</v>
      </c>
      <c r="K107" s="213">
        <v>24</v>
      </c>
      <c r="L107" s="213">
        <v>6</v>
      </c>
      <c r="M107" s="213">
        <v>6</v>
      </c>
      <c r="N107" s="213">
        <v>6</v>
      </c>
      <c r="O107" s="214">
        <f t="shared" si="28"/>
        <v>6</v>
      </c>
      <c r="P107" s="205">
        <f>K107/J107</f>
        <v>0.6</v>
      </c>
      <c r="Q107" s="205">
        <f>J107/G107</f>
        <v>3.3333333333333335</v>
      </c>
      <c r="R107" s="6"/>
      <c r="S107" s="6"/>
      <c r="T107" s="6"/>
    </row>
    <row r="108" spans="1:20" s="2" customFormat="1" ht="27" customHeight="1">
      <c r="A108" s="280"/>
      <c r="B108" s="309"/>
      <c r="C108" s="80" t="s">
        <v>125</v>
      </c>
      <c r="D108" s="363" t="s">
        <v>126</v>
      </c>
      <c r="E108" s="363"/>
      <c r="F108" s="120">
        <v>100</v>
      </c>
      <c r="G108" s="121">
        <f aca="true" t="shared" si="29" ref="G108:O108">G109+G110+G111</f>
        <v>0</v>
      </c>
      <c r="H108" s="121">
        <f t="shared" si="29"/>
        <v>0</v>
      </c>
      <c r="I108" s="121">
        <f t="shared" si="29"/>
        <v>0</v>
      </c>
      <c r="J108" s="121">
        <f t="shared" si="29"/>
        <v>0</v>
      </c>
      <c r="K108" s="121">
        <f t="shared" si="29"/>
        <v>0</v>
      </c>
      <c r="L108" s="121">
        <f t="shared" si="29"/>
        <v>0</v>
      </c>
      <c r="M108" s="121">
        <f t="shared" si="29"/>
        <v>0</v>
      </c>
      <c r="N108" s="121">
        <f t="shared" si="29"/>
        <v>0</v>
      </c>
      <c r="O108" s="121">
        <f t="shared" si="29"/>
        <v>0</v>
      </c>
      <c r="P108" s="61">
        <v>0</v>
      </c>
      <c r="Q108" s="61">
        <v>0</v>
      </c>
      <c r="R108" s="6"/>
      <c r="S108" s="6"/>
      <c r="T108" s="6"/>
    </row>
    <row r="109" spans="1:20" s="2" customFormat="1" ht="28.5" customHeight="1">
      <c r="A109" s="280"/>
      <c r="B109" s="309"/>
      <c r="D109" s="82" t="s">
        <v>31</v>
      </c>
      <c r="E109" s="83" t="s">
        <v>127</v>
      </c>
      <c r="F109" s="77">
        <v>101</v>
      </c>
      <c r="G109" s="117"/>
      <c r="H109" s="117">
        <v>0</v>
      </c>
      <c r="I109" s="117"/>
      <c r="J109" s="119"/>
      <c r="K109" s="119"/>
      <c r="L109" s="117"/>
      <c r="M109" s="117"/>
      <c r="N109" s="117"/>
      <c r="O109" s="114">
        <f>K109-L109-M109-N109</f>
        <v>0</v>
      </c>
      <c r="P109" s="61">
        <v>0</v>
      </c>
      <c r="Q109" s="61">
        <v>0</v>
      </c>
      <c r="R109" s="6"/>
      <c r="S109" s="6"/>
      <c r="T109" s="6"/>
    </row>
    <row r="110" spans="1:20" s="2" customFormat="1" ht="29.25" customHeight="1">
      <c r="A110" s="280"/>
      <c r="B110" s="309"/>
      <c r="C110" s="84"/>
      <c r="D110" s="82" t="s">
        <v>36</v>
      </c>
      <c r="E110" s="83" t="s">
        <v>128</v>
      </c>
      <c r="F110" s="77">
        <v>102</v>
      </c>
      <c r="G110" s="117"/>
      <c r="H110" s="117">
        <v>0</v>
      </c>
      <c r="I110" s="117"/>
      <c r="J110" s="119"/>
      <c r="K110" s="119"/>
      <c r="L110" s="117"/>
      <c r="M110" s="117"/>
      <c r="N110" s="117"/>
      <c r="O110" s="114">
        <f>K110-L110-M110-N110</f>
        <v>0</v>
      </c>
      <c r="P110" s="61">
        <v>0</v>
      </c>
      <c r="Q110" s="61">
        <v>0</v>
      </c>
      <c r="R110" s="6"/>
      <c r="S110" s="6"/>
      <c r="T110" s="6"/>
    </row>
    <row r="111" spans="1:20" s="2" customFormat="1" ht="35.25" customHeight="1">
      <c r="A111" s="280"/>
      <c r="B111" s="309"/>
      <c r="D111" s="82" t="s">
        <v>37</v>
      </c>
      <c r="E111" s="83" t="s">
        <v>129</v>
      </c>
      <c r="F111" s="83">
        <v>103</v>
      </c>
      <c r="G111" s="117"/>
      <c r="H111" s="117">
        <v>0</v>
      </c>
      <c r="I111" s="117"/>
      <c r="J111" s="119"/>
      <c r="K111" s="119"/>
      <c r="L111" s="117"/>
      <c r="M111" s="117"/>
      <c r="N111" s="117"/>
      <c r="O111" s="114">
        <f>K111-L111-M111-N111</f>
        <v>0</v>
      </c>
      <c r="P111" s="61">
        <v>0</v>
      </c>
      <c r="Q111" s="61">
        <v>0</v>
      </c>
      <c r="R111" s="6"/>
      <c r="S111" s="6"/>
      <c r="T111" s="6"/>
    </row>
    <row r="112" spans="1:20" s="2" customFormat="1" ht="50.25" customHeight="1">
      <c r="A112" s="280"/>
      <c r="B112" s="309"/>
      <c r="C112" s="80" t="s">
        <v>130</v>
      </c>
      <c r="D112" s="335" t="s">
        <v>332</v>
      </c>
      <c r="E112" s="335"/>
      <c r="F112" s="120">
        <v>104</v>
      </c>
      <c r="G112" s="121">
        <f aca="true" t="shared" si="30" ref="G112:O112">G113+G116+G119+G120</f>
        <v>0</v>
      </c>
      <c r="H112" s="121">
        <f t="shared" si="30"/>
        <v>0</v>
      </c>
      <c r="I112" s="121">
        <f t="shared" si="30"/>
        <v>0</v>
      </c>
      <c r="J112" s="121">
        <f t="shared" si="30"/>
        <v>0</v>
      </c>
      <c r="K112" s="121">
        <f t="shared" si="30"/>
        <v>0</v>
      </c>
      <c r="L112" s="121">
        <f t="shared" si="30"/>
        <v>0</v>
      </c>
      <c r="M112" s="121">
        <f t="shared" si="30"/>
        <v>0</v>
      </c>
      <c r="N112" s="121">
        <f t="shared" si="30"/>
        <v>0</v>
      </c>
      <c r="O112" s="121">
        <f t="shared" si="30"/>
        <v>0</v>
      </c>
      <c r="P112" s="61">
        <v>0</v>
      </c>
      <c r="Q112" s="61">
        <v>0</v>
      </c>
      <c r="R112" s="6"/>
      <c r="S112" s="6"/>
      <c r="T112" s="6"/>
    </row>
    <row r="113" spans="1:20" s="2" customFormat="1" ht="15">
      <c r="A113" s="280"/>
      <c r="B113" s="309"/>
      <c r="C113" s="360"/>
      <c r="D113" s="130" t="s">
        <v>31</v>
      </c>
      <c r="E113" s="158" t="s">
        <v>131</v>
      </c>
      <c r="F113" s="159">
        <v>105</v>
      </c>
      <c r="G113" s="160">
        <f aca="true" t="shared" si="31" ref="G113:O113">G114+G115</f>
        <v>0</v>
      </c>
      <c r="H113" s="160">
        <f t="shared" si="31"/>
        <v>0</v>
      </c>
      <c r="I113" s="160">
        <f t="shared" si="31"/>
        <v>0</v>
      </c>
      <c r="J113" s="160">
        <f t="shared" si="31"/>
        <v>0</v>
      </c>
      <c r="K113" s="160">
        <f t="shared" si="31"/>
        <v>0</v>
      </c>
      <c r="L113" s="160">
        <f t="shared" si="31"/>
        <v>0</v>
      </c>
      <c r="M113" s="160">
        <f t="shared" si="31"/>
        <v>0</v>
      </c>
      <c r="N113" s="160">
        <f t="shared" si="31"/>
        <v>0</v>
      </c>
      <c r="O113" s="160">
        <f t="shared" si="31"/>
        <v>0</v>
      </c>
      <c r="P113" s="61">
        <v>0</v>
      </c>
      <c r="Q113" s="61">
        <v>0</v>
      </c>
      <c r="R113" s="6"/>
      <c r="S113" s="6"/>
      <c r="T113" s="6"/>
    </row>
    <row r="114" spans="1:20" s="2" customFormat="1" ht="15">
      <c r="A114" s="280"/>
      <c r="B114" s="309"/>
      <c r="C114" s="361"/>
      <c r="D114" s="82"/>
      <c r="E114" s="85" t="s">
        <v>295</v>
      </c>
      <c r="F114" s="77">
        <v>106</v>
      </c>
      <c r="G114" s="117"/>
      <c r="H114" s="117"/>
      <c r="I114" s="119"/>
      <c r="J114" s="119"/>
      <c r="K114" s="117"/>
      <c r="L114" s="117"/>
      <c r="M114" s="117"/>
      <c r="N114" s="117"/>
      <c r="O114" s="114">
        <f>K114-L114-M114-N114</f>
        <v>0</v>
      </c>
      <c r="P114" s="61">
        <v>0</v>
      </c>
      <c r="Q114" s="61">
        <v>0</v>
      </c>
      <c r="R114" s="6"/>
      <c r="S114" s="6"/>
      <c r="T114" s="6"/>
    </row>
    <row r="115" spans="1:20" s="2" customFormat="1" ht="15">
      <c r="A115" s="280"/>
      <c r="B115" s="309"/>
      <c r="C115" s="361"/>
      <c r="D115" s="82"/>
      <c r="E115" s="83" t="s">
        <v>296</v>
      </c>
      <c r="F115" s="77">
        <v>107</v>
      </c>
      <c r="G115" s="117"/>
      <c r="H115" s="117"/>
      <c r="I115" s="119"/>
      <c r="J115" s="119"/>
      <c r="K115" s="117"/>
      <c r="L115" s="117"/>
      <c r="M115" s="117"/>
      <c r="N115" s="117"/>
      <c r="O115" s="114">
        <f>K115-L115-M115-N115</f>
        <v>0</v>
      </c>
      <c r="P115" s="61">
        <v>0</v>
      </c>
      <c r="Q115" s="61">
        <v>0</v>
      </c>
      <c r="R115" s="6"/>
      <c r="S115" s="6"/>
      <c r="T115" s="6"/>
    </row>
    <row r="116" spans="1:20" s="2" customFormat="1" ht="27" customHeight="1">
      <c r="A116" s="280"/>
      <c r="B116" s="309"/>
      <c r="C116" s="361"/>
      <c r="D116" s="130" t="s">
        <v>36</v>
      </c>
      <c r="E116" s="158" t="s">
        <v>297</v>
      </c>
      <c r="F116" s="159">
        <v>108</v>
      </c>
      <c r="G116" s="160">
        <f aca="true" t="shared" si="32" ref="G116:O116">G117+G118</f>
        <v>0</v>
      </c>
      <c r="H116" s="160">
        <f t="shared" si="32"/>
        <v>0</v>
      </c>
      <c r="I116" s="160">
        <f t="shared" si="32"/>
        <v>0</v>
      </c>
      <c r="J116" s="160">
        <f t="shared" si="32"/>
        <v>0</v>
      </c>
      <c r="K116" s="160">
        <f t="shared" si="32"/>
        <v>0</v>
      </c>
      <c r="L116" s="160">
        <f t="shared" si="32"/>
        <v>0</v>
      </c>
      <c r="M116" s="160">
        <f t="shared" si="32"/>
        <v>0</v>
      </c>
      <c r="N116" s="160">
        <f t="shared" si="32"/>
        <v>0</v>
      </c>
      <c r="O116" s="160">
        <f t="shared" si="32"/>
        <v>0</v>
      </c>
      <c r="P116" s="61">
        <v>0</v>
      </c>
      <c r="Q116" s="61">
        <v>0</v>
      </c>
      <c r="R116" s="6"/>
      <c r="S116" s="6"/>
      <c r="T116" s="6"/>
    </row>
    <row r="117" spans="1:20" s="2" customFormat="1" ht="18" customHeight="1">
      <c r="A117" s="280"/>
      <c r="B117" s="309"/>
      <c r="C117" s="361"/>
      <c r="D117" s="82"/>
      <c r="E117" s="85" t="s">
        <v>295</v>
      </c>
      <c r="F117" s="77">
        <v>109</v>
      </c>
      <c r="G117" s="117"/>
      <c r="H117" s="117"/>
      <c r="I117" s="117"/>
      <c r="J117" s="119"/>
      <c r="K117" s="119"/>
      <c r="L117" s="117"/>
      <c r="M117" s="117"/>
      <c r="N117" s="117"/>
      <c r="O117" s="114">
        <f>K117-L117-M117-N117</f>
        <v>0</v>
      </c>
      <c r="P117" s="61">
        <v>0</v>
      </c>
      <c r="Q117" s="61">
        <v>0</v>
      </c>
      <c r="R117" s="6"/>
      <c r="S117" s="6"/>
      <c r="T117" s="6"/>
    </row>
    <row r="118" spans="1:20" s="2" customFormat="1" ht="18" customHeight="1">
      <c r="A118" s="280"/>
      <c r="B118" s="309"/>
      <c r="C118" s="361"/>
      <c r="D118" s="82"/>
      <c r="E118" s="83" t="s">
        <v>296</v>
      </c>
      <c r="F118" s="77">
        <v>110</v>
      </c>
      <c r="G118" s="117"/>
      <c r="H118" s="117"/>
      <c r="I118" s="117"/>
      <c r="J118" s="119"/>
      <c r="K118" s="119"/>
      <c r="L118" s="117"/>
      <c r="M118" s="117"/>
      <c r="N118" s="117"/>
      <c r="O118" s="114">
        <f>K118-L118-M118-N118</f>
        <v>0</v>
      </c>
      <c r="P118" s="61">
        <v>0</v>
      </c>
      <c r="Q118" s="61">
        <v>0</v>
      </c>
      <c r="R118" s="6"/>
      <c r="S118" s="6"/>
      <c r="T118" s="6"/>
    </row>
    <row r="119" spans="1:20" s="2" customFormat="1" ht="15">
      <c r="A119" s="280"/>
      <c r="B119" s="309"/>
      <c r="C119" s="361"/>
      <c r="D119" s="82" t="s">
        <v>37</v>
      </c>
      <c r="E119" s="83" t="s">
        <v>132</v>
      </c>
      <c r="F119" s="77">
        <v>111</v>
      </c>
      <c r="G119" s="117"/>
      <c r="H119" s="117">
        <v>0</v>
      </c>
      <c r="I119" s="117"/>
      <c r="J119" s="119"/>
      <c r="K119" s="118"/>
      <c r="L119" s="117"/>
      <c r="M119" s="117"/>
      <c r="N119" s="117"/>
      <c r="O119" s="114">
        <f>K119-L119-M119-N119</f>
        <v>0</v>
      </c>
      <c r="P119" s="61">
        <v>0</v>
      </c>
      <c r="Q119" s="61">
        <v>0</v>
      </c>
      <c r="R119" s="6"/>
      <c r="S119" s="6"/>
      <c r="T119" s="6"/>
    </row>
    <row r="120" spans="1:20" s="2" customFormat="1" ht="27" customHeight="1">
      <c r="A120" s="280"/>
      <c r="B120" s="309"/>
      <c r="C120" s="362"/>
      <c r="D120" s="82" t="s">
        <v>38</v>
      </c>
      <c r="E120" s="83" t="s">
        <v>380</v>
      </c>
      <c r="F120" s="77">
        <v>112</v>
      </c>
      <c r="G120" s="117"/>
      <c r="H120" s="117">
        <v>0</v>
      </c>
      <c r="I120" s="117"/>
      <c r="J120" s="117"/>
      <c r="K120" s="117">
        <v>0</v>
      </c>
      <c r="L120" s="117"/>
      <c r="M120" s="117"/>
      <c r="N120" s="117"/>
      <c r="O120" s="114">
        <f>K120-L120-M120-N120</f>
        <v>0</v>
      </c>
      <c r="P120" s="61">
        <v>0</v>
      </c>
      <c r="Q120" s="61">
        <v>0</v>
      </c>
      <c r="R120" s="6"/>
      <c r="S120" s="6"/>
      <c r="T120" s="6"/>
    </row>
    <row r="121" spans="1:20" s="2" customFormat="1" ht="53.25" customHeight="1">
      <c r="A121" s="280"/>
      <c r="B121" s="309"/>
      <c r="C121" s="133" t="s">
        <v>133</v>
      </c>
      <c r="D121" s="311" t="s">
        <v>298</v>
      </c>
      <c r="E121" s="311"/>
      <c r="F121" s="162">
        <v>113</v>
      </c>
      <c r="G121" s="134">
        <f>G122+G123+G124+G125+G126+G127</f>
        <v>429</v>
      </c>
      <c r="H121" s="134">
        <f>H122+H123+H124+H125+H126+H127</f>
        <v>0</v>
      </c>
      <c r="I121" s="134">
        <f>I122+I123+I124+I125+I126+I127</f>
        <v>333</v>
      </c>
      <c r="J121" s="134">
        <f>J122+J123+J124+J125+J126+J127</f>
        <v>440</v>
      </c>
      <c r="K121" s="183">
        <v>172</v>
      </c>
      <c r="L121" s="183">
        <v>43</v>
      </c>
      <c r="M121" s="183">
        <v>43</v>
      </c>
      <c r="N121" s="183">
        <f>N122+N123+N124+N125+N126+N127</f>
        <v>43</v>
      </c>
      <c r="O121" s="183">
        <f>O122+O123+O124+O125+O126+O127</f>
        <v>43</v>
      </c>
      <c r="P121" s="61">
        <f>K121/J121</f>
        <v>0.39090909090909093</v>
      </c>
      <c r="Q121" s="61">
        <f>J121/G121</f>
        <v>1.0256410256410255</v>
      </c>
      <c r="R121" s="6"/>
      <c r="S121" s="6"/>
      <c r="T121" s="6"/>
    </row>
    <row r="122" spans="1:20" s="2" customFormat="1" ht="15" customHeight="1">
      <c r="A122" s="280"/>
      <c r="B122" s="309"/>
      <c r="C122" s="360"/>
      <c r="D122" s="82" t="s">
        <v>31</v>
      </c>
      <c r="E122" s="83" t="s">
        <v>299</v>
      </c>
      <c r="F122" s="77">
        <v>114</v>
      </c>
      <c r="G122" s="117">
        <v>333</v>
      </c>
      <c r="H122" s="117">
        <v>0</v>
      </c>
      <c r="I122" s="117">
        <v>234</v>
      </c>
      <c r="J122" s="117">
        <v>309</v>
      </c>
      <c r="K122" s="117"/>
      <c r="L122" s="117"/>
      <c r="M122" s="117"/>
      <c r="N122" s="117"/>
      <c r="O122" s="117"/>
      <c r="P122" s="61">
        <f>K122/J122</f>
        <v>0</v>
      </c>
      <c r="Q122" s="61">
        <f>J122/G122</f>
        <v>0.9279279279279279</v>
      </c>
      <c r="R122" s="6"/>
      <c r="S122" s="6"/>
      <c r="T122" s="6"/>
    </row>
    <row r="123" spans="1:20" s="2" customFormat="1" ht="26.25" customHeight="1">
      <c r="A123" s="280"/>
      <c r="B123" s="309"/>
      <c r="C123" s="361"/>
      <c r="D123" s="62" t="s">
        <v>36</v>
      </c>
      <c r="E123" s="69" t="s">
        <v>134</v>
      </c>
      <c r="F123" s="58">
        <v>115</v>
      </c>
      <c r="G123" s="114">
        <v>12</v>
      </c>
      <c r="H123" s="117">
        <v>0</v>
      </c>
      <c r="I123" s="117">
        <v>11</v>
      </c>
      <c r="J123" s="114">
        <v>15</v>
      </c>
      <c r="K123" s="114"/>
      <c r="L123" s="114"/>
      <c r="M123" s="114"/>
      <c r="N123" s="114"/>
      <c r="O123" s="114"/>
      <c r="P123" s="61">
        <f>K123/J123</f>
        <v>0</v>
      </c>
      <c r="Q123" s="61">
        <f>J123/G123</f>
        <v>1.25</v>
      </c>
      <c r="R123" s="6"/>
      <c r="S123" s="6"/>
      <c r="T123" s="6"/>
    </row>
    <row r="124" spans="1:20" s="2" customFormat="1" ht="27.75" customHeight="1">
      <c r="A124" s="280"/>
      <c r="B124" s="309"/>
      <c r="C124" s="361"/>
      <c r="D124" s="62" t="s">
        <v>37</v>
      </c>
      <c r="E124" s="69" t="s">
        <v>135</v>
      </c>
      <c r="F124" s="58">
        <v>116</v>
      </c>
      <c r="G124" s="114">
        <v>84</v>
      </c>
      <c r="H124" s="117">
        <v>0</v>
      </c>
      <c r="I124" s="117">
        <v>88</v>
      </c>
      <c r="J124" s="114">
        <v>108</v>
      </c>
      <c r="K124" s="114"/>
      <c r="L124" s="114"/>
      <c r="M124" s="114"/>
      <c r="N124" s="114"/>
      <c r="O124" s="114"/>
      <c r="P124" s="61">
        <f>K124/J124</f>
        <v>0</v>
      </c>
      <c r="Q124" s="61">
        <f>J124/G124</f>
        <v>1.2857142857142858</v>
      </c>
      <c r="R124" s="6"/>
      <c r="S124" s="6"/>
      <c r="T124" s="6"/>
    </row>
    <row r="125" spans="1:20" s="2" customFormat="1" ht="27" customHeight="1">
      <c r="A125" s="280"/>
      <c r="B125" s="309"/>
      <c r="C125" s="361"/>
      <c r="D125" s="62" t="s">
        <v>38</v>
      </c>
      <c r="E125" s="69" t="s">
        <v>136</v>
      </c>
      <c r="F125" s="58">
        <v>117</v>
      </c>
      <c r="G125" s="114"/>
      <c r="H125" s="117">
        <v>0</v>
      </c>
      <c r="I125" s="117">
        <v>0</v>
      </c>
      <c r="J125" s="114">
        <v>8</v>
      </c>
      <c r="K125" s="114"/>
      <c r="L125" s="119"/>
      <c r="M125" s="119"/>
      <c r="N125" s="119"/>
      <c r="O125" s="114"/>
      <c r="P125" s="61">
        <f>K125/J125</f>
        <v>0</v>
      </c>
      <c r="Q125" s="61">
        <v>0</v>
      </c>
      <c r="R125" s="6"/>
      <c r="S125" s="6"/>
      <c r="T125" s="6"/>
    </row>
    <row r="126" spans="1:20" s="2" customFormat="1" ht="23.25" customHeight="1">
      <c r="A126" s="280"/>
      <c r="B126" s="309"/>
      <c r="C126" s="361"/>
      <c r="D126" s="62" t="s">
        <v>39</v>
      </c>
      <c r="E126" s="69" t="s">
        <v>137</v>
      </c>
      <c r="F126" s="58">
        <v>118</v>
      </c>
      <c r="G126" s="114"/>
      <c r="H126" s="114">
        <v>0</v>
      </c>
      <c r="I126" s="114">
        <v>0</v>
      </c>
      <c r="J126" s="114">
        <v>0</v>
      </c>
      <c r="K126" s="114"/>
      <c r="L126" s="119"/>
      <c r="M126" s="119"/>
      <c r="N126" s="119"/>
      <c r="O126" s="114"/>
      <c r="P126" s="61">
        <v>0</v>
      </c>
      <c r="Q126" s="61">
        <v>0</v>
      </c>
      <c r="R126" s="6"/>
      <c r="S126" s="6"/>
      <c r="T126" s="6"/>
    </row>
    <row r="127" spans="1:20" s="2" customFormat="1" ht="28.5" customHeight="1">
      <c r="A127" s="280"/>
      <c r="B127" s="309"/>
      <c r="C127" s="362"/>
      <c r="D127" s="62" t="s">
        <v>67</v>
      </c>
      <c r="E127" s="69" t="s">
        <v>422</v>
      </c>
      <c r="F127" s="58">
        <v>119</v>
      </c>
      <c r="G127" s="114"/>
      <c r="H127" s="114">
        <v>0</v>
      </c>
      <c r="I127" s="114">
        <v>0</v>
      </c>
      <c r="J127" s="114">
        <v>0</v>
      </c>
      <c r="K127" s="114">
        <v>172</v>
      </c>
      <c r="L127" s="119">
        <v>43</v>
      </c>
      <c r="M127" s="119">
        <v>43</v>
      </c>
      <c r="N127" s="119">
        <v>43</v>
      </c>
      <c r="O127" s="114">
        <v>43</v>
      </c>
      <c r="P127" s="61">
        <v>0</v>
      </c>
      <c r="Q127" s="61">
        <v>0</v>
      </c>
      <c r="R127" s="6"/>
      <c r="S127" s="6"/>
      <c r="T127" s="6"/>
    </row>
    <row r="128" spans="1:20" s="2" customFormat="1" ht="45" customHeight="1">
      <c r="A128" s="280"/>
      <c r="B128" s="309"/>
      <c r="C128" s="135" t="s">
        <v>371</v>
      </c>
      <c r="D128" s="322" t="s">
        <v>372</v>
      </c>
      <c r="E128" s="322"/>
      <c r="F128" s="136">
        <v>120</v>
      </c>
      <c r="G128" s="137">
        <f aca="true" t="shared" si="33" ref="G128:O128">G129+G132+G133+G134+G135+G136</f>
        <v>91</v>
      </c>
      <c r="H128" s="137">
        <f t="shared" si="33"/>
        <v>0</v>
      </c>
      <c r="I128" s="137">
        <f t="shared" si="33"/>
        <v>270</v>
      </c>
      <c r="J128" s="137">
        <f t="shared" si="33"/>
        <v>270</v>
      </c>
      <c r="K128" s="137">
        <f t="shared" si="33"/>
        <v>280</v>
      </c>
      <c r="L128" s="137">
        <f t="shared" si="33"/>
        <v>70</v>
      </c>
      <c r="M128" s="137">
        <f t="shared" si="33"/>
        <v>70</v>
      </c>
      <c r="N128" s="137">
        <f t="shared" si="33"/>
        <v>70</v>
      </c>
      <c r="O128" s="137">
        <f t="shared" si="33"/>
        <v>70</v>
      </c>
      <c r="P128" s="61">
        <f>K128/J128</f>
        <v>1.037037037037037</v>
      </c>
      <c r="Q128" s="61">
        <f>J128/G128</f>
        <v>2.967032967032967</v>
      </c>
      <c r="R128" s="6"/>
      <c r="S128" s="6"/>
      <c r="T128" s="6"/>
    </row>
    <row r="129" spans="1:20" s="2" customFormat="1" ht="28.5" customHeight="1">
      <c r="A129" s="280"/>
      <c r="B129" s="309"/>
      <c r="D129" s="126" t="s">
        <v>31</v>
      </c>
      <c r="E129" s="163" t="s">
        <v>303</v>
      </c>
      <c r="F129" s="164">
        <v>121</v>
      </c>
      <c r="G129" s="128">
        <f aca="true" t="shared" si="34" ref="G129:M129">G130+G131</f>
        <v>51</v>
      </c>
      <c r="H129" s="128">
        <f t="shared" si="34"/>
        <v>0</v>
      </c>
      <c r="I129" s="128">
        <f t="shared" si="34"/>
        <v>60</v>
      </c>
      <c r="J129" s="128">
        <f t="shared" si="34"/>
        <v>60</v>
      </c>
      <c r="K129" s="128">
        <v>244</v>
      </c>
      <c r="L129" s="128">
        <f t="shared" si="34"/>
        <v>61</v>
      </c>
      <c r="M129" s="128">
        <f t="shared" si="34"/>
        <v>61</v>
      </c>
      <c r="N129" s="128">
        <v>61</v>
      </c>
      <c r="O129" s="128">
        <v>61</v>
      </c>
      <c r="P129" s="61">
        <f>K129/J129</f>
        <v>4.066666666666666</v>
      </c>
      <c r="Q129" s="61">
        <f>J129/G129</f>
        <v>1.1764705882352942</v>
      </c>
      <c r="R129" s="6"/>
      <c r="S129" s="6"/>
      <c r="T129" s="6"/>
    </row>
    <row r="130" spans="1:20" s="2" customFormat="1" ht="15" customHeight="1">
      <c r="A130" s="280"/>
      <c r="B130" s="309"/>
      <c r="C130" s="62"/>
      <c r="E130" s="64" t="s">
        <v>300</v>
      </c>
      <c r="F130" s="60">
        <v>122</v>
      </c>
      <c r="G130" s="114">
        <v>51</v>
      </c>
      <c r="H130" s="114">
        <v>0</v>
      </c>
      <c r="I130" s="114">
        <v>60</v>
      </c>
      <c r="J130" s="114">
        <v>60</v>
      </c>
      <c r="K130" s="114">
        <v>240</v>
      </c>
      <c r="L130" s="114">
        <v>60</v>
      </c>
      <c r="M130" s="114">
        <v>60</v>
      </c>
      <c r="N130" s="114">
        <v>60</v>
      </c>
      <c r="O130" s="114">
        <v>60</v>
      </c>
      <c r="P130" s="61">
        <f>K130/J130</f>
        <v>4</v>
      </c>
      <c r="Q130" s="61">
        <f>J130/G130</f>
        <v>1.1764705882352942</v>
      </c>
      <c r="R130" s="6"/>
      <c r="S130" s="6"/>
      <c r="T130" s="6"/>
    </row>
    <row r="131" spans="1:20" s="2" customFormat="1" ht="15" customHeight="1">
      <c r="A131" s="280"/>
      <c r="B131" s="309"/>
      <c r="C131" s="62"/>
      <c r="D131" s="69" t="s">
        <v>301</v>
      </c>
      <c r="E131" s="69" t="s">
        <v>302</v>
      </c>
      <c r="F131" s="60">
        <v>123</v>
      </c>
      <c r="G131" s="114"/>
      <c r="H131" s="114"/>
      <c r="I131" s="114"/>
      <c r="J131" s="114"/>
      <c r="K131" s="114">
        <v>4</v>
      </c>
      <c r="L131" s="114">
        <v>1</v>
      </c>
      <c r="M131" s="114">
        <v>1</v>
      </c>
      <c r="N131" s="114">
        <v>1</v>
      </c>
      <c r="O131" s="114">
        <v>1</v>
      </c>
      <c r="P131" s="61">
        <v>0</v>
      </c>
      <c r="Q131" s="61">
        <v>0</v>
      </c>
      <c r="R131" s="6"/>
      <c r="S131" s="6"/>
      <c r="T131" s="6"/>
    </row>
    <row r="132" spans="1:20" s="2" customFormat="1" ht="15">
      <c r="A132" s="280"/>
      <c r="B132" s="309"/>
      <c r="D132" s="62" t="s">
        <v>36</v>
      </c>
      <c r="E132" s="86" t="s">
        <v>138</v>
      </c>
      <c r="F132" s="60">
        <v>124</v>
      </c>
      <c r="G132" s="114"/>
      <c r="H132" s="114"/>
      <c r="I132" s="114"/>
      <c r="J132" s="114"/>
      <c r="K132" s="114"/>
      <c r="L132" s="114"/>
      <c r="M132" s="114"/>
      <c r="N132" s="114"/>
      <c r="O132" s="114">
        <f>K132-L132-M132-N132</f>
        <v>0</v>
      </c>
      <c r="P132" s="61">
        <v>0</v>
      </c>
      <c r="Q132" s="61">
        <v>0</v>
      </c>
      <c r="R132" s="6"/>
      <c r="S132" s="6"/>
      <c r="T132" s="6"/>
    </row>
    <row r="133" spans="1:20" s="2" customFormat="1" ht="25.5" customHeight="1">
      <c r="A133" s="280"/>
      <c r="B133" s="309"/>
      <c r="D133" s="62" t="s">
        <v>37</v>
      </c>
      <c r="E133" s="69" t="s">
        <v>139</v>
      </c>
      <c r="F133" s="60">
        <v>125</v>
      </c>
      <c r="G133" s="114"/>
      <c r="H133" s="114"/>
      <c r="I133" s="114"/>
      <c r="J133" s="114"/>
      <c r="K133" s="114"/>
      <c r="L133" s="114"/>
      <c r="M133" s="114"/>
      <c r="N133" s="114"/>
      <c r="O133" s="114">
        <f>K133-L133-M133-N133</f>
        <v>0</v>
      </c>
      <c r="P133" s="61">
        <v>0</v>
      </c>
      <c r="Q133" s="61">
        <v>0</v>
      </c>
      <c r="R133" s="6"/>
      <c r="S133" s="6"/>
      <c r="T133" s="6"/>
    </row>
    <row r="134" spans="1:20" s="2" customFormat="1" ht="15.75" customHeight="1">
      <c r="A134" s="280"/>
      <c r="B134" s="309"/>
      <c r="D134" s="62" t="s">
        <v>38</v>
      </c>
      <c r="E134" s="69" t="s">
        <v>44</v>
      </c>
      <c r="F134" s="60">
        <v>126</v>
      </c>
      <c r="G134" s="114">
        <v>4</v>
      </c>
      <c r="H134" s="114">
        <v>0</v>
      </c>
      <c r="I134" s="114">
        <v>20</v>
      </c>
      <c r="J134" s="114">
        <v>20</v>
      </c>
      <c r="K134" s="114"/>
      <c r="L134" s="114"/>
      <c r="M134" s="114"/>
      <c r="N134" s="114"/>
      <c r="O134" s="114">
        <f>K134-L134-M134-N134</f>
        <v>0</v>
      </c>
      <c r="P134" s="61">
        <f>K134/J134</f>
        <v>0</v>
      </c>
      <c r="Q134" s="61">
        <f>J134/G134</f>
        <v>5</v>
      </c>
      <c r="R134" s="6"/>
      <c r="S134" s="6"/>
      <c r="T134" s="6"/>
    </row>
    <row r="135" spans="1:20" s="2" customFormat="1" ht="28.5" customHeight="1">
      <c r="A135" s="280"/>
      <c r="B135" s="309"/>
      <c r="D135" s="62" t="s">
        <v>39</v>
      </c>
      <c r="E135" s="69" t="s">
        <v>140</v>
      </c>
      <c r="F135" s="60">
        <v>127</v>
      </c>
      <c r="G135" s="114">
        <v>36</v>
      </c>
      <c r="H135" s="114">
        <v>0</v>
      </c>
      <c r="I135" s="114">
        <v>40</v>
      </c>
      <c r="J135" s="114">
        <v>40</v>
      </c>
      <c r="K135" s="114">
        <v>36</v>
      </c>
      <c r="L135" s="114">
        <v>9</v>
      </c>
      <c r="M135" s="114">
        <v>9</v>
      </c>
      <c r="N135" s="114">
        <v>9</v>
      </c>
      <c r="O135" s="114">
        <f>K135-L135-M135-N135</f>
        <v>9</v>
      </c>
      <c r="P135" s="61">
        <f>K135/J135</f>
        <v>0.9</v>
      </c>
      <c r="Q135" s="61">
        <f>J135/G135</f>
        <v>1.1111111111111112</v>
      </c>
      <c r="R135" s="6"/>
      <c r="S135" s="6"/>
      <c r="T135" s="6"/>
    </row>
    <row r="136" spans="1:20" s="2" customFormat="1" ht="36">
      <c r="A136" s="280"/>
      <c r="B136" s="309"/>
      <c r="D136" s="126" t="s">
        <v>67</v>
      </c>
      <c r="E136" s="163" t="s">
        <v>304</v>
      </c>
      <c r="F136" s="127">
        <v>128</v>
      </c>
      <c r="G136" s="128">
        <f aca="true" t="shared" si="35" ref="G136:O136">G137-G141</f>
        <v>0</v>
      </c>
      <c r="H136" s="128">
        <f t="shared" si="35"/>
        <v>0</v>
      </c>
      <c r="I136" s="128">
        <f t="shared" si="35"/>
        <v>150</v>
      </c>
      <c r="J136" s="128">
        <f t="shared" si="35"/>
        <v>150</v>
      </c>
      <c r="K136" s="128">
        <f t="shared" si="35"/>
        <v>0</v>
      </c>
      <c r="L136" s="128">
        <f t="shared" si="35"/>
        <v>0</v>
      </c>
      <c r="M136" s="128">
        <f t="shared" si="35"/>
        <v>0</v>
      </c>
      <c r="N136" s="128">
        <f t="shared" si="35"/>
        <v>0</v>
      </c>
      <c r="O136" s="128">
        <f t="shared" si="35"/>
        <v>0</v>
      </c>
      <c r="P136" s="61">
        <f>K136/J136</f>
        <v>0</v>
      </c>
      <c r="Q136" s="61">
        <v>0</v>
      </c>
      <c r="R136" s="6"/>
      <c r="S136" s="6"/>
      <c r="T136" s="6"/>
    </row>
    <row r="137" spans="1:20" s="2" customFormat="1" ht="24.75">
      <c r="A137" s="280"/>
      <c r="B137" s="309"/>
      <c r="C137" s="78"/>
      <c r="D137" s="130" t="s">
        <v>69</v>
      </c>
      <c r="E137" s="161" t="s">
        <v>385</v>
      </c>
      <c r="F137" s="131">
        <v>129</v>
      </c>
      <c r="G137" s="132">
        <f aca="true" t="shared" si="36" ref="G137:O137">G138+G139+G140</f>
        <v>0</v>
      </c>
      <c r="H137" s="132">
        <f t="shared" si="36"/>
        <v>0</v>
      </c>
      <c r="I137" s="132">
        <f t="shared" si="36"/>
        <v>150</v>
      </c>
      <c r="J137" s="132">
        <f t="shared" si="36"/>
        <v>150</v>
      </c>
      <c r="K137" s="132">
        <f t="shared" si="36"/>
        <v>0</v>
      </c>
      <c r="L137" s="132">
        <f t="shared" si="36"/>
        <v>0</v>
      </c>
      <c r="M137" s="132">
        <f t="shared" si="36"/>
        <v>0</v>
      </c>
      <c r="N137" s="132">
        <f t="shared" si="36"/>
        <v>0</v>
      </c>
      <c r="O137" s="132">
        <f t="shared" si="36"/>
        <v>0</v>
      </c>
      <c r="P137" s="61">
        <f>K137/J137</f>
        <v>0</v>
      </c>
      <c r="Q137" s="61">
        <v>0</v>
      </c>
      <c r="R137" s="6"/>
      <c r="S137" s="6"/>
      <c r="T137" s="6"/>
    </row>
    <row r="138" spans="1:20" s="2" customFormat="1" ht="24.75">
      <c r="A138" s="280"/>
      <c r="B138" s="309"/>
      <c r="C138" s="78"/>
      <c r="D138" s="82" t="s">
        <v>335</v>
      </c>
      <c r="E138" s="81" t="s">
        <v>336</v>
      </c>
      <c r="F138" s="79">
        <v>130</v>
      </c>
      <c r="G138" s="117"/>
      <c r="H138" s="117"/>
      <c r="I138" s="117"/>
      <c r="J138" s="117"/>
      <c r="K138" s="117"/>
      <c r="L138" s="117"/>
      <c r="M138" s="117"/>
      <c r="N138" s="117"/>
      <c r="O138" s="114">
        <f>K138-L138-M138-N138</f>
        <v>0</v>
      </c>
      <c r="P138" s="61">
        <v>0</v>
      </c>
      <c r="Q138" s="61">
        <v>0</v>
      </c>
      <c r="R138" s="6"/>
      <c r="S138" s="6"/>
      <c r="T138" s="6"/>
    </row>
    <row r="139" spans="1:20" s="2" customFormat="1" ht="24.75">
      <c r="A139" s="280"/>
      <c r="B139" s="309"/>
      <c r="C139" s="78"/>
      <c r="D139" s="82" t="s">
        <v>337</v>
      </c>
      <c r="E139" s="81" t="s">
        <v>338</v>
      </c>
      <c r="F139" s="79" t="s">
        <v>333</v>
      </c>
      <c r="G139" s="117"/>
      <c r="H139" s="117"/>
      <c r="I139" s="117"/>
      <c r="J139" s="117"/>
      <c r="K139" s="117"/>
      <c r="L139" s="117"/>
      <c r="M139" s="117"/>
      <c r="N139" s="117"/>
      <c r="O139" s="114">
        <f>K139-L139-M139-N139</f>
        <v>0</v>
      </c>
      <c r="P139" s="61">
        <v>0</v>
      </c>
      <c r="Q139" s="61">
        <v>0</v>
      </c>
      <c r="R139" s="6"/>
      <c r="S139" s="6"/>
      <c r="T139" s="6"/>
    </row>
    <row r="140" spans="1:20" s="2" customFormat="1" ht="36.75">
      <c r="A140" s="280"/>
      <c r="B140" s="309"/>
      <c r="C140" s="78"/>
      <c r="D140" s="82" t="s">
        <v>389</v>
      </c>
      <c r="E140" s="81" t="s">
        <v>387</v>
      </c>
      <c r="F140" s="79" t="s">
        <v>388</v>
      </c>
      <c r="G140" s="117"/>
      <c r="H140" s="117"/>
      <c r="I140" s="117">
        <v>150</v>
      </c>
      <c r="J140" s="117">
        <v>150</v>
      </c>
      <c r="K140" s="117"/>
      <c r="L140" s="117"/>
      <c r="M140" s="117"/>
      <c r="N140" s="117"/>
      <c r="O140" s="114">
        <f>K140-L140-M140-N140</f>
        <v>0</v>
      </c>
      <c r="P140" s="61">
        <f>K140/J140</f>
        <v>0</v>
      </c>
      <c r="Q140" s="61">
        <v>0</v>
      </c>
      <c r="R140" s="6"/>
      <c r="S140" s="6"/>
      <c r="T140" s="6"/>
    </row>
    <row r="141" spans="1:20" s="2" customFormat="1" ht="36.75">
      <c r="A141" s="280"/>
      <c r="B141" s="309"/>
      <c r="C141" s="78"/>
      <c r="D141" s="82" t="s">
        <v>70</v>
      </c>
      <c r="E141" s="81" t="s">
        <v>334</v>
      </c>
      <c r="F141" s="79">
        <v>131</v>
      </c>
      <c r="G141" s="117">
        <f aca="true" t="shared" si="37" ref="G141:O141">G142</f>
        <v>0</v>
      </c>
      <c r="H141" s="117">
        <f t="shared" si="37"/>
        <v>0</v>
      </c>
      <c r="I141" s="117">
        <f t="shared" si="37"/>
        <v>0</v>
      </c>
      <c r="J141" s="117">
        <f t="shared" si="37"/>
        <v>0</v>
      </c>
      <c r="K141" s="117">
        <f t="shared" si="37"/>
        <v>0</v>
      </c>
      <c r="L141" s="117">
        <f t="shared" si="37"/>
        <v>0</v>
      </c>
      <c r="M141" s="117">
        <f t="shared" si="37"/>
        <v>0</v>
      </c>
      <c r="N141" s="117">
        <f t="shared" si="37"/>
        <v>0</v>
      </c>
      <c r="O141" s="117">
        <f t="shared" si="37"/>
        <v>0</v>
      </c>
      <c r="P141" s="61">
        <v>0</v>
      </c>
      <c r="Q141" s="61">
        <v>0</v>
      </c>
      <c r="R141" s="6"/>
      <c r="S141" s="6"/>
      <c r="T141" s="6"/>
    </row>
    <row r="142" spans="1:20" s="2" customFormat="1" ht="31.5" customHeight="1">
      <c r="A142" s="280"/>
      <c r="B142" s="310"/>
      <c r="C142" s="57"/>
      <c r="D142" s="126" t="s">
        <v>339</v>
      </c>
      <c r="E142" s="155" t="s">
        <v>386</v>
      </c>
      <c r="F142" s="127">
        <v>132</v>
      </c>
      <c r="G142" s="128">
        <f aca="true" t="shared" si="38" ref="G142:O142">G143+G144+G145</f>
        <v>0</v>
      </c>
      <c r="H142" s="128">
        <f t="shared" si="38"/>
        <v>0</v>
      </c>
      <c r="I142" s="128">
        <f t="shared" si="38"/>
        <v>0</v>
      </c>
      <c r="J142" s="128">
        <f t="shared" si="38"/>
        <v>0</v>
      </c>
      <c r="K142" s="128">
        <f t="shared" si="38"/>
        <v>0</v>
      </c>
      <c r="L142" s="128">
        <f t="shared" si="38"/>
        <v>0</v>
      </c>
      <c r="M142" s="128">
        <f t="shared" si="38"/>
        <v>0</v>
      </c>
      <c r="N142" s="128">
        <f t="shared" si="38"/>
        <v>0</v>
      </c>
      <c r="O142" s="128">
        <f t="shared" si="38"/>
        <v>0</v>
      </c>
      <c r="P142" s="61">
        <v>0</v>
      </c>
      <c r="Q142" s="61">
        <v>0</v>
      </c>
      <c r="R142" s="6"/>
      <c r="S142" s="6"/>
      <c r="T142" s="6"/>
    </row>
    <row r="143" spans="1:20" s="2" customFormat="1" ht="18.75" customHeight="1">
      <c r="A143" s="280"/>
      <c r="B143" s="94"/>
      <c r="C143" s="73"/>
      <c r="D143" s="76"/>
      <c r="E143" s="63" t="s">
        <v>340</v>
      </c>
      <c r="F143" s="74">
        <v>133</v>
      </c>
      <c r="G143" s="114"/>
      <c r="H143" s="114"/>
      <c r="I143" s="114"/>
      <c r="J143" s="114"/>
      <c r="K143" s="114"/>
      <c r="L143" s="114"/>
      <c r="M143" s="114"/>
      <c r="N143" s="114"/>
      <c r="O143" s="114">
        <f>K143-L143-M143-N143</f>
        <v>0</v>
      </c>
      <c r="P143" s="61">
        <v>0</v>
      </c>
      <c r="Q143" s="61">
        <v>0</v>
      </c>
      <c r="R143" s="6"/>
      <c r="S143" s="6"/>
      <c r="T143" s="6"/>
    </row>
    <row r="144" spans="1:20" s="2" customFormat="1" ht="26.25" customHeight="1">
      <c r="A144" s="280"/>
      <c r="B144" s="94"/>
      <c r="C144" s="73"/>
      <c r="D144" s="76"/>
      <c r="E144" s="75" t="s">
        <v>341</v>
      </c>
      <c r="F144" s="74">
        <v>134</v>
      </c>
      <c r="G144" s="114"/>
      <c r="H144" s="114"/>
      <c r="I144" s="114"/>
      <c r="J144" s="114"/>
      <c r="K144" s="114"/>
      <c r="L144" s="114"/>
      <c r="M144" s="114"/>
      <c r="N144" s="114"/>
      <c r="O144" s="114">
        <f>K144-L144-M144-N144</f>
        <v>0</v>
      </c>
      <c r="P144" s="61">
        <v>0</v>
      </c>
      <c r="Q144" s="61">
        <v>0</v>
      </c>
      <c r="R144" s="6"/>
      <c r="S144" s="6"/>
      <c r="T144" s="6"/>
    </row>
    <row r="145" spans="1:20" s="2" customFormat="1" ht="15" customHeight="1">
      <c r="A145" s="280"/>
      <c r="B145" s="94"/>
      <c r="C145" s="73"/>
      <c r="D145" s="76"/>
      <c r="E145" s="75" t="s">
        <v>342</v>
      </c>
      <c r="F145" s="74">
        <v>135</v>
      </c>
      <c r="G145" s="114"/>
      <c r="H145" s="114"/>
      <c r="I145" s="114"/>
      <c r="J145" s="114"/>
      <c r="K145" s="114"/>
      <c r="L145" s="114"/>
      <c r="M145" s="114"/>
      <c r="N145" s="114"/>
      <c r="O145" s="114">
        <f>K145-L145-M145-N145</f>
        <v>0</v>
      </c>
      <c r="P145" s="61">
        <v>0</v>
      </c>
      <c r="Q145" s="61">
        <v>0</v>
      </c>
      <c r="R145" s="6"/>
      <c r="S145" s="6"/>
      <c r="T145" s="6"/>
    </row>
    <row r="146" spans="1:20" s="2" customFormat="1" ht="27.75" customHeight="1">
      <c r="A146" s="280"/>
      <c r="B146" s="334">
        <v>2</v>
      </c>
      <c r="C146" s="153"/>
      <c r="D146" s="295" t="s">
        <v>343</v>
      </c>
      <c r="E146" s="296"/>
      <c r="F146" s="149">
        <v>136</v>
      </c>
      <c r="G146" s="142">
        <f aca="true" t="shared" si="39" ref="G146:N146">G147+G150+G153</f>
        <v>0</v>
      </c>
      <c r="H146" s="142">
        <f t="shared" si="39"/>
        <v>0</v>
      </c>
      <c r="I146" s="142">
        <f t="shared" si="39"/>
        <v>20</v>
      </c>
      <c r="J146" s="142">
        <f t="shared" si="39"/>
        <v>22</v>
      </c>
      <c r="K146" s="142">
        <f t="shared" si="39"/>
        <v>0</v>
      </c>
      <c r="L146" s="142">
        <f t="shared" si="39"/>
        <v>0</v>
      </c>
      <c r="M146" s="142">
        <f t="shared" si="39"/>
        <v>0</v>
      </c>
      <c r="N146" s="142">
        <f t="shared" si="39"/>
        <v>0</v>
      </c>
      <c r="O146" s="142">
        <v>0</v>
      </c>
      <c r="P146" s="61">
        <f>K146/J146</f>
        <v>0</v>
      </c>
      <c r="Q146" s="61">
        <v>0</v>
      </c>
      <c r="R146" s="6"/>
      <c r="S146" s="6"/>
      <c r="T146" s="6"/>
    </row>
    <row r="147" spans="1:20" s="2" customFormat="1" ht="25.5" customHeight="1">
      <c r="A147" s="280"/>
      <c r="B147" s="334"/>
      <c r="C147" s="146" t="s">
        <v>31</v>
      </c>
      <c r="D147" s="154"/>
      <c r="E147" s="147" t="s">
        <v>344</v>
      </c>
      <c r="F147" s="138">
        <v>137</v>
      </c>
      <c r="G147" s="144">
        <f aca="true" t="shared" si="40" ref="G147:O147">G148+G149</f>
        <v>0</v>
      </c>
      <c r="H147" s="144">
        <f t="shared" si="40"/>
        <v>0</v>
      </c>
      <c r="I147" s="144">
        <f t="shared" si="40"/>
        <v>20</v>
      </c>
      <c r="J147" s="144">
        <f t="shared" si="40"/>
        <v>20</v>
      </c>
      <c r="K147" s="144">
        <f t="shared" si="40"/>
        <v>0</v>
      </c>
      <c r="L147" s="144">
        <f t="shared" si="40"/>
        <v>0</v>
      </c>
      <c r="M147" s="144">
        <f t="shared" si="40"/>
        <v>0</v>
      </c>
      <c r="N147" s="144">
        <f t="shared" si="40"/>
        <v>0</v>
      </c>
      <c r="O147" s="144">
        <f t="shared" si="40"/>
        <v>0</v>
      </c>
      <c r="P147" s="61">
        <f>K147/J147</f>
        <v>0</v>
      </c>
      <c r="Q147" s="61">
        <v>0</v>
      </c>
      <c r="R147" s="6"/>
      <c r="S147" s="6"/>
      <c r="T147" s="6"/>
    </row>
    <row r="148" spans="1:20" s="2" customFormat="1" ht="18.75" customHeight="1">
      <c r="A148" s="280"/>
      <c r="B148" s="334"/>
      <c r="C148" s="57"/>
      <c r="D148" s="62" t="s">
        <v>57</v>
      </c>
      <c r="E148" s="63" t="s">
        <v>141</v>
      </c>
      <c r="F148" s="60">
        <v>138</v>
      </c>
      <c r="G148" s="114"/>
      <c r="H148" s="114">
        <v>0</v>
      </c>
      <c r="I148" s="114"/>
      <c r="J148" s="114"/>
      <c r="K148" s="114"/>
      <c r="L148" s="114"/>
      <c r="M148" s="114"/>
      <c r="N148" s="114"/>
      <c r="O148" s="114">
        <f>K148-L148-M148-N148</f>
        <v>0</v>
      </c>
      <c r="P148" s="61">
        <v>0</v>
      </c>
      <c r="Q148" s="61">
        <v>0</v>
      </c>
      <c r="R148" s="6"/>
      <c r="S148" s="6"/>
      <c r="T148" s="6"/>
    </row>
    <row r="149" spans="1:20" s="2" customFormat="1" ht="25.5" customHeight="1">
      <c r="A149" s="280"/>
      <c r="B149" s="334"/>
      <c r="C149" s="57"/>
      <c r="D149" s="62" t="s">
        <v>58</v>
      </c>
      <c r="E149" s="63" t="s">
        <v>142</v>
      </c>
      <c r="F149" s="60">
        <v>139</v>
      </c>
      <c r="G149" s="114">
        <v>0</v>
      </c>
      <c r="H149" s="114">
        <v>0</v>
      </c>
      <c r="I149" s="114">
        <v>20</v>
      </c>
      <c r="J149" s="114">
        <v>20</v>
      </c>
      <c r="K149" s="114">
        <v>0</v>
      </c>
      <c r="L149" s="114">
        <v>0</v>
      </c>
      <c r="M149" s="114">
        <v>0</v>
      </c>
      <c r="N149" s="114">
        <v>0</v>
      </c>
      <c r="O149" s="114">
        <f>K149-L149-M149-N149</f>
        <v>0</v>
      </c>
      <c r="P149" s="61">
        <f>K149/J149</f>
        <v>0</v>
      </c>
      <c r="Q149" s="61">
        <v>0</v>
      </c>
      <c r="R149" s="6"/>
      <c r="S149" s="6"/>
      <c r="T149" s="6"/>
    </row>
    <row r="150" spans="1:20" s="2" customFormat="1" ht="24.75" customHeight="1">
      <c r="A150" s="280"/>
      <c r="B150" s="334"/>
      <c r="C150" s="146" t="s">
        <v>36</v>
      </c>
      <c r="D150" s="154"/>
      <c r="E150" s="147" t="s">
        <v>345</v>
      </c>
      <c r="F150" s="138">
        <v>140</v>
      </c>
      <c r="G150" s="144">
        <f aca="true" t="shared" si="41" ref="G150:O150">G151+G152</f>
        <v>0</v>
      </c>
      <c r="H150" s="144">
        <f t="shared" si="41"/>
        <v>0</v>
      </c>
      <c r="I150" s="144">
        <f t="shared" si="41"/>
        <v>0</v>
      </c>
      <c r="J150" s="144">
        <f t="shared" si="41"/>
        <v>2</v>
      </c>
      <c r="K150" s="144">
        <f t="shared" si="41"/>
        <v>0</v>
      </c>
      <c r="L150" s="144">
        <f t="shared" si="41"/>
        <v>0</v>
      </c>
      <c r="M150" s="144">
        <f t="shared" si="41"/>
        <v>0</v>
      </c>
      <c r="N150" s="144">
        <f t="shared" si="41"/>
        <v>0</v>
      </c>
      <c r="O150" s="144">
        <f t="shared" si="41"/>
        <v>0</v>
      </c>
      <c r="P150" s="61">
        <f>K150/J150</f>
        <v>0</v>
      </c>
      <c r="Q150" s="61">
        <v>0</v>
      </c>
      <c r="R150" s="6"/>
      <c r="S150" s="6"/>
      <c r="T150" s="6"/>
    </row>
    <row r="151" spans="1:20" s="2" customFormat="1" ht="15">
      <c r="A151" s="280"/>
      <c r="B151" s="334"/>
      <c r="C151" s="57"/>
      <c r="D151" s="62" t="s">
        <v>94</v>
      </c>
      <c r="E151" s="63" t="s">
        <v>143</v>
      </c>
      <c r="F151" s="60">
        <v>141</v>
      </c>
      <c r="G151" s="114">
        <v>0</v>
      </c>
      <c r="H151" s="114">
        <v>0</v>
      </c>
      <c r="I151" s="114">
        <v>0</v>
      </c>
      <c r="J151" s="114">
        <v>0</v>
      </c>
      <c r="K151" s="114">
        <v>0</v>
      </c>
      <c r="L151" s="114">
        <v>0</v>
      </c>
      <c r="M151" s="114">
        <v>0</v>
      </c>
      <c r="N151" s="114">
        <v>0</v>
      </c>
      <c r="O151" s="114">
        <f>K151-L151-M151-N151</f>
        <v>0</v>
      </c>
      <c r="P151" s="61">
        <v>0</v>
      </c>
      <c r="Q151" s="61">
        <v>0</v>
      </c>
      <c r="R151" s="6"/>
      <c r="S151" s="6"/>
      <c r="T151" s="6"/>
    </row>
    <row r="152" spans="1:20" s="2" customFormat="1" ht="24.75">
      <c r="A152" s="280"/>
      <c r="B152" s="334"/>
      <c r="C152" s="57"/>
      <c r="D152" s="62" t="s">
        <v>95</v>
      </c>
      <c r="E152" s="63" t="s">
        <v>144</v>
      </c>
      <c r="F152" s="60">
        <v>142</v>
      </c>
      <c r="G152" s="114">
        <v>0</v>
      </c>
      <c r="H152" s="114">
        <v>0</v>
      </c>
      <c r="I152" s="114">
        <v>0</v>
      </c>
      <c r="J152" s="114">
        <v>2</v>
      </c>
      <c r="K152" s="114">
        <v>0</v>
      </c>
      <c r="L152" s="114">
        <v>0</v>
      </c>
      <c r="M152" s="114">
        <v>0</v>
      </c>
      <c r="N152" s="114">
        <v>0</v>
      </c>
      <c r="O152" s="114">
        <f>K152-L152-M152-N152</f>
        <v>0</v>
      </c>
      <c r="P152" s="61">
        <f>K152/J152</f>
        <v>0</v>
      </c>
      <c r="Q152" s="61">
        <v>0</v>
      </c>
      <c r="R152" s="6"/>
      <c r="S152" s="6"/>
      <c r="T152" s="6"/>
    </row>
    <row r="153" spans="1:20" s="2" customFormat="1" ht="15">
      <c r="A153" s="280"/>
      <c r="B153" s="57" t="s">
        <v>179</v>
      </c>
      <c r="C153" s="97" t="s">
        <v>37</v>
      </c>
      <c r="D153" s="110"/>
      <c r="E153" s="107" t="s">
        <v>145</v>
      </c>
      <c r="F153" s="102">
        <v>143</v>
      </c>
      <c r="G153" s="113">
        <v>0</v>
      </c>
      <c r="H153" s="113">
        <v>0</v>
      </c>
      <c r="I153" s="113">
        <v>0</v>
      </c>
      <c r="J153" s="113">
        <v>0</v>
      </c>
      <c r="K153" s="113">
        <v>0</v>
      </c>
      <c r="L153" s="113">
        <v>0</v>
      </c>
      <c r="M153" s="113">
        <v>0</v>
      </c>
      <c r="N153" s="113">
        <v>0</v>
      </c>
      <c r="O153" s="113">
        <v>0</v>
      </c>
      <c r="P153" s="61">
        <v>0</v>
      </c>
      <c r="Q153" s="61">
        <v>0</v>
      </c>
      <c r="R153" s="6"/>
      <c r="S153" s="6"/>
      <c r="T153" s="6"/>
    </row>
    <row r="154" spans="1:20" s="2" customFormat="1" ht="18.75" customHeight="1">
      <c r="A154" s="292"/>
      <c r="B154" s="112">
        <v>3</v>
      </c>
      <c r="C154" s="112"/>
      <c r="D154" s="300" t="s">
        <v>146</v>
      </c>
      <c r="E154" s="301"/>
      <c r="F154" s="108">
        <v>144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61">
        <v>0</v>
      </c>
      <c r="Q154" s="61">
        <v>0</v>
      </c>
      <c r="R154" s="6"/>
      <c r="S154" s="6"/>
      <c r="T154" s="6"/>
    </row>
    <row r="155" spans="1:20" s="2" customFormat="1" ht="25.5" customHeight="1">
      <c r="A155" s="123" t="s">
        <v>21</v>
      </c>
      <c r="B155" s="122"/>
      <c r="C155" s="122"/>
      <c r="D155" s="276" t="s">
        <v>346</v>
      </c>
      <c r="E155" s="277"/>
      <c r="F155" s="106">
        <v>145</v>
      </c>
      <c r="G155" s="115">
        <f aca="true" t="shared" si="42" ref="G155:O155">G6-G35</f>
        <v>-115</v>
      </c>
      <c r="H155" s="115">
        <f t="shared" si="42"/>
        <v>0</v>
      </c>
      <c r="I155" s="115">
        <f t="shared" si="42"/>
        <v>435</v>
      </c>
      <c r="J155" s="115">
        <f t="shared" si="42"/>
        <v>0</v>
      </c>
      <c r="K155" s="115">
        <f t="shared" si="42"/>
        <v>0</v>
      </c>
      <c r="L155" s="115">
        <f t="shared" si="42"/>
        <v>-541</v>
      </c>
      <c r="M155" s="115">
        <f t="shared" si="42"/>
        <v>424</v>
      </c>
      <c r="N155" s="115">
        <f t="shared" si="42"/>
        <v>52</v>
      </c>
      <c r="O155" s="115">
        <f t="shared" si="42"/>
        <v>-35</v>
      </c>
      <c r="P155" s="61" t="e">
        <f>K155/J155</f>
        <v>#DIV/0!</v>
      </c>
      <c r="Q155" s="184">
        <f>J155/G155</f>
        <v>0</v>
      </c>
      <c r="R155" s="6"/>
      <c r="S155" s="6"/>
      <c r="T155" s="6"/>
    </row>
    <row r="156" spans="1:20" s="2" customFormat="1" ht="15">
      <c r="A156" s="352" t="s">
        <v>179</v>
      </c>
      <c r="B156" s="73"/>
      <c r="C156" s="73"/>
      <c r="D156" s="76"/>
      <c r="E156" s="75" t="s">
        <v>347</v>
      </c>
      <c r="F156" s="75">
        <v>146</v>
      </c>
      <c r="G156" s="113">
        <v>0</v>
      </c>
      <c r="H156" s="113">
        <v>0</v>
      </c>
      <c r="I156" s="113">
        <v>0</v>
      </c>
      <c r="J156" s="113">
        <v>0</v>
      </c>
      <c r="K156" s="113">
        <v>0</v>
      </c>
      <c r="L156" s="113">
        <v>0</v>
      </c>
      <c r="M156" s="113">
        <v>0</v>
      </c>
      <c r="N156" s="113">
        <v>0</v>
      </c>
      <c r="O156" s="114">
        <f>K156-L156-M156-N156</f>
        <v>0</v>
      </c>
      <c r="P156" s="61">
        <v>0</v>
      </c>
      <c r="Q156" s="61">
        <v>0</v>
      </c>
      <c r="R156" s="6"/>
      <c r="S156" s="6"/>
      <c r="T156" s="6"/>
    </row>
    <row r="157" spans="1:20" s="2" customFormat="1" ht="15">
      <c r="A157" s="353"/>
      <c r="B157" s="57"/>
      <c r="C157" s="57"/>
      <c r="D157" s="62"/>
      <c r="E157" s="63" t="s">
        <v>147</v>
      </c>
      <c r="F157" s="60">
        <v>147</v>
      </c>
      <c r="G157" s="114">
        <v>0</v>
      </c>
      <c r="H157" s="114">
        <v>0</v>
      </c>
      <c r="I157" s="114">
        <v>100</v>
      </c>
      <c r="J157" s="114">
        <v>100</v>
      </c>
      <c r="K157" s="114">
        <v>0</v>
      </c>
      <c r="L157" s="114">
        <v>0</v>
      </c>
      <c r="M157" s="114">
        <v>0</v>
      </c>
      <c r="N157" s="114">
        <v>0</v>
      </c>
      <c r="O157" s="114">
        <f>K157-L157-M157-N157</f>
        <v>0</v>
      </c>
      <c r="P157" s="61">
        <f>K157/J157</f>
        <v>0</v>
      </c>
      <c r="Q157" s="61">
        <v>0</v>
      </c>
      <c r="R157" s="6"/>
      <c r="S157" s="6"/>
      <c r="T157" s="6"/>
    </row>
    <row r="158" spans="1:20" s="2" customFormat="1" ht="12.75" customHeight="1">
      <c r="A158" s="354"/>
      <c r="B158" s="80"/>
      <c r="C158" s="80"/>
      <c r="D158" s="278" t="s">
        <v>22</v>
      </c>
      <c r="E158" s="279"/>
      <c r="F158" s="120">
        <v>148</v>
      </c>
      <c r="G158" s="121">
        <v>0</v>
      </c>
      <c r="H158" s="121">
        <v>0</v>
      </c>
      <c r="I158" s="121">
        <v>0</v>
      </c>
      <c r="J158" s="121">
        <v>0</v>
      </c>
      <c r="K158" s="121">
        <v>0</v>
      </c>
      <c r="L158" s="121">
        <v>0</v>
      </c>
      <c r="M158" s="121">
        <v>0</v>
      </c>
      <c r="N158" s="121">
        <v>0</v>
      </c>
      <c r="O158" s="114">
        <f>K158-L158-M158-N158</f>
        <v>0</v>
      </c>
      <c r="P158" s="61">
        <v>0</v>
      </c>
      <c r="Q158" s="61">
        <v>0</v>
      </c>
      <c r="R158" s="6"/>
      <c r="S158" s="6"/>
      <c r="T158" s="6"/>
    </row>
    <row r="159" spans="1:20" s="2" customFormat="1" ht="15">
      <c r="A159" s="165" t="s">
        <v>24</v>
      </c>
      <c r="B159" s="166" t="s">
        <v>179</v>
      </c>
      <c r="C159" s="166"/>
      <c r="D159" s="281" t="s">
        <v>148</v>
      </c>
      <c r="E159" s="282"/>
      <c r="F159" s="167">
        <v>149</v>
      </c>
      <c r="G159" s="168"/>
      <c r="H159" s="168"/>
      <c r="I159" s="168"/>
      <c r="J159" s="168"/>
      <c r="K159" s="168"/>
      <c r="L159" s="168"/>
      <c r="M159" s="168"/>
      <c r="N159" s="168"/>
      <c r="O159" s="168"/>
      <c r="P159" s="169" t="s">
        <v>179</v>
      </c>
      <c r="Q159" s="169" t="s">
        <v>179</v>
      </c>
      <c r="R159" s="6"/>
      <c r="S159" s="6"/>
      <c r="T159" s="6"/>
    </row>
    <row r="160" spans="1:20" s="2" customFormat="1" ht="15">
      <c r="A160" s="280"/>
      <c r="B160" s="112">
        <v>1</v>
      </c>
      <c r="C160" s="112"/>
      <c r="D160" s="283" t="s">
        <v>348</v>
      </c>
      <c r="E160" s="284"/>
      <c r="F160" s="108">
        <v>150</v>
      </c>
      <c r="G160" s="116">
        <f>G95</f>
        <v>1898</v>
      </c>
      <c r="H160" s="116">
        <f aca="true" t="shared" si="43" ref="H160:O160">H95</f>
        <v>0</v>
      </c>
      <c r="I160" s="116">
        <f t="shared" si="43"/>
        <v>1488</v>
      </c>
      <c r="J160" s="116">
        <f t="shared" si="43"/>
        <v>2036</v>
      </c>
      <c r="K160" s="116">
        <f t="shared" si="43"/>
        <v>3492</v>
      </c>
      <c r="L160" s="116">
        <f t="shared" si="43"/>
        <v>863</v>
      </c>
      <c r="M160" s="116">
        <f t="shared" si="43"/>
        <v>883</v>
      </c>
      <c r="N160" s="116">
        <f t="shared" si="43"/>
        <v>863</v>
      </c>
      <c r="O160" s="116">
        <f t="shared" si="43"/>
        <v>883</v>
      </c>
      <c r="P160" s="61">
        <f>K160/J160</f>
        <v>1.7151277013752455</v>
      </c>
      <c r="Q160" s="61">
        <f>J160/G160</f>
        <v>1.0727081138040042</v>
      </c>
      <c r="R160" s="6"/>
      <c r="S160" s="6"/>
      <c r="T160" s="6"/>
    </row>
    <row r="161" spans="1:20" s="2" customFormat="1" ht="15">
      <c r="A161" s="280"/>
      <c r="B161" s="112">
        <v>2</v>
      </c>
      <c r="C161" s="112"/>
      <c r="D161" s="283" t="s">
        <v>349</v>
      </c>
      <c r="E161" s="284"/>
      <c r="F161" s="108">
        <v>151</v>
      </c>
      <c r="G161" s="116">
        <f>G96</f>
        <v>1869</v>
      </c>
      <c r="H161" s="116">
        <f aca="true" t="shared" si="44" ref="H161:O161">H96</f>
        <v>0</v>
      </c>
      <c r="I161" s="116">
        <f t="shared" si="44"/>
        <v>1460</v>
      </c>
      <c r="J161" s="116">
        <f t="shared" si="44"/>
        <v>1956</v>
      </c>
      <c r="K161" s="116">
        <f t="shared" si="44"/>
        <v>3428</v>
      </c>
      <c r="L161" s="116">
        <f t="shared" si="44"/>
        <v>857</v>
      </c>
      <c r="M161" s="116">
        <f t="shared" si="44"/>
        <v>857</v>
      </c>
      <c r="N161" s="116">
        <f t="shared" si="44"/>
        <v>857</v>
      </c>
      <c r="O161" s="116">
        <f t="shared" si="44"/>
        <v>857</v>
      </c>
      <c r="P161" s="61">
        <f>K161/J161</f>
        <v>1.752556237218814</v>
      </c>
      <c r="Q161" s="61">
        <f>J161/G161</f>
        <v>1.0465489566613162</v>
      </c>
      <c r="R161" s="6"/>
      <c r="S161" s="6"/>
      <c r="T161" s="6"/>
    </row>
    <row r="162" spans="1:20" s="2" customFormat="1" ht="15">
      <c r="A162" s="280"/>
      <c r="B162" s="112">
        <v>3</v>
      </c>
      <c r="C162" s="112"/>
      <c r="D162" s="283" t="s">
        <v>350</v>
      </c>
      <c r="E162" s="284"/>
      <c r="F162" s="108">
        <v>152</v>
      </c>
      <c r="G162" s="116">
        <v>108</v>
      </c>
      <c r="H162" s="116"/>
      <c r="I162" s="116">
        <v>105</v>
      </c>
      <c r="J162" s="116">
        <v>100</v>
      </c>
      <c r="K162" s="116">
        <v>90</v>
      </c>
      <c r="L162" s="116" t="s">
        <v>170</v>
      </c>
      <c r="M162" s="116" t="s">
        <v>170</v>
      </c>
      <c r="N162" s="116" t="s">
        <v>170</v>
      </c>
      <c r="O162" s="116" t="s">
        <v>170</v>
      </c>
      <c r="P162" s="61">
        <f>K162/J162</f>
        <v>0.9</v>
      </c>
      <c r="Q162" s="61">
        <f>J162/G162</f>
        <v>0.9259259259259259</v>
      </c>
      <c r="R162" s="6"/>
      <c r="S162" s="6"/>
      <c r="T162" s="6"/>
    </row>
    <row r="163" spans="1:20" s="2" customFormat="1" ht="15">
      <c r="A163" s="280"/>
      <c r="B163" s="112">
        <v>4</v>
      </c>
      <c r="C163" s="112"/>
      <c r="D163" s="283" t="s">
        <v>149</v>
      </c>
      <c r="E163" s="284"/>
      <c r="F163" s="108">
        <v>153</v>
      </c>
      <c r="G163" s="116">
        <v>101</v>
      </c>
      <c r="H163" s="116">
        <v>0</v>
      </c>
      <c r="I163" s="116">
        <v>104</v>
      </c>
      <c r="J163" s="116">
        <v>110</v>
      </c>
      <c r="K163" s="116">
        <v>120</v>
      </c>
      <c r="L163" s="116" t="s">
        <v>170</v>
      </c>
      <c r="M163" s="116" t="s">
        <v>170</v>
      </c>
      <c r="N163" s="116" t="s">
        <v>170</v>
      </c>
      <c r="O163" s="116" t="s">
        <v>170</v>
      </c>
      <c r="P163" s="61">
        <f>K163/J163</f>
        <v>1.0909090909090908</v>
      </c>
      <c r="Q163" s="61">
        <f aca="true" t="shared" si="45" ref="Q163:Q173">J163/G163</f>
        <v>1.0891089108910892</v>
      </c>
      <c r="R163" s="6"/>
      <c r="S163" s="6"/>
      <c r="T163" s="6"/>
    </row>
    <row r="164" spans="1:20" s="2" customFormat="1" ht="42.75" customHeight="1">
      <c r="A164" s="280"/>
      <c r="B164" s="358">
        <v>5</v>
      </c>
      <c r="C164" s="176" t="s">
        <v>31</v>
      </c>
      <c r="D164" s="285" t="s">
        <v>351</v>
      </c>
      <c r="E164" s="286"/>
      <c r="F164" s="177">
        <v>154</v>
      </c>
      <c r="G164" s="178">
        <f>G161/G163/12*1000</f>
        <v>1542.0792079207922</v>
      </c>
      <c r="H164" s="178">
        <v>0</v>
      </c>
      <c r="I164" s="178">
        <f>I161/I163/12*1000</f>
        <v>1169.871794871795</v>
      </c>
      <c r="J164" s="178">
        <f>J161/J163/12*1000</f>
        <v>1481.8181818181818</v>
      </c>
      <c r="K164" s="178">
        <f>K161/K163/12*1000</f>
        <v>2380.5555555555557</v>
      </c>
      <c r="L164" s="178" t="s">
        <v>170</v>
      </c>
      <c r="M164" s="178" t="s">
        <v>170</v>
      </c>
      <c r="N164" s="178" t="s">
        <v>170</v>
      </c>
      <c r="O164" s="178" t="s">
        <v>170</v>
      </c>
      <c r="P164" s="179">
        <f aca="true" t="shared" si="46" ref="P164:P173">K164/J164</f>
        <v>1.6065098841172463</v>
      </c>
      <c r="Q164" s="179">
        <f t="shared" si="45"/>
        <v>0.9609222238435721</v>
      </c>
      <c r="R164" s="6"/>
      <c r="S164" s="6"/>
      <c r="T164" s="6"/>
    </row>
    <row r="165" spans="1:20" s="2" customFormat="1" ht="50.25" customHeight="1">
      <c r="A165" s="280"/>
      <c r="B165" s="359"/>
      <c r="C165" s="176" t="s">
        <v>36</v>
      </c>
      <c r="D165" s="289" t="s">
        <v>352</v>
      </c>
      <c r="E165" s="290"/>
      <c r="F165" s="177">
        <v>155</v>
      </c>
      <c r="G165" s="178">
        <f>(G160-G106-G101)/G163/12*1000</f>
        <v>1551.980198019802</v>
      </c>
      <c r="H165" s="178">
        <v>0</v>
      </c>
      <c r="I165" s="178">
        <f>(I160-I106-I101)/I163/12*1000</f>
        <v>1176.2820512820513</v>
      </c>
      <c r="J165" s="178">
        <f>(J160-J106-J101)/J163/12*1000</f>
        <v>1512.121212121212</v>
      </c>
      <c r="K165" s="178">
        <f>(K160-K106-K101)/K163/12*1000</f>
        <v>2397.222222222222</v>
      </c>
      <c r="L165" s="178" t="s">
        <v>170</v>
      </c>
      <c r="M165" s="178" t="s">
        <v>170</v>
      </c>
      <c r="N165" s="178" t="s">
        <v>170</v>
      </c>
      <c r="O165" s="178" t="s">
        <v>170</v>
      </c>
      <c r="P165" s="179">
        <f t="shared" si="46"/>
        <v>1.5853373413493654</v>
      </c>
      <c r="Q165" s="179">
        <f t="shared" si="45"/>
        <v>0.9743173360398241</v>
      </c>
      <c r="R165" s="6"/>
      <c r="S165" s="6"/>
      <c r="T165" s="6"/>
    </row>
    <row r="166" spans="1:20" s="2" customFormat="1" ht="36.75" customHeight="1">
      <c r="A166" s="280"/>
      <c r="B166" s="291">
        <v>6</v>
      </c>
      <c r="C166" s="180" t="s">
        <v>31</v>
      </c>
      <c r="D166" s="268" t="s">
        <v>353</v>
      </c>
      <c r="E166" s="269"/>
      <c r="F166" s="181">
        <v>156</v>
      </c>
      <c r="G166" s="182">
        <f>(G7-G15)/G163</f>
        <v>53.79207920792079</v>
      </c>
      <c r="H166" s="182">
        <v>0</v>
      </c>
      <c r="I166" s="182">
        <f>(I7-I15)/I163</f>
        <v>45.97115384615385</v>
      </c>
      <c r="J166" s="182">
        <f>(J7-J15)/J163</f>
        <v>52.61818181818182</v>
      </c>
      <c r="K166" s="182">
        <f>(K7-K15)/K163</f>
        <v>51.25</v>
      </c>
      <c r="L166" s="178" t="s">
        <v>170</v>
      </c>
      <c r="M166" s="178" t="s">
        <v>170</v>
      </c>
      <c r="N166" s="178" t="s">
        <v>170</v>
      </c>
      <c r="O166" s="178" t="s">
        <v>170</v>
      </c>
      <c r="P166" s="179">
        <f t="shared" si="46"/>
        <v>0.9739979267449896</v>
      </c>
      <c r="Q166" s="179">
        <f t="shared" si="45"/>
        <v>0.9781771330087178</v>
      </c>
      <c r="R166" s="6"/>
      <c r="S166" s="6"/>
      <c r="T166" s="6"/>
    </row>
    <row r="167" spans="1:20" s="2" customFormat="1" ht="49.5" customHeight="1">
      <c r="A167" s="280"/>
      <c r="B167" s="280"/>
      <c r="C167" s="57" t="s">
        <v>36</v>
      </c>
      <c r="D167" s="270" t="s">
        <v>375</v>
      </c>
      <c r="E167" s="271"/>
      <c r="F167" s="60">
        <v>157</v>
      </c>
      <c r="G167" s="114">
        <f>G170/G169</f>
        <v>459.9</v>
      </c>
      <c r="H167" s="114">
        <v>0</v>
      </c>
      <c r="I167" s="114">
        <f>I170/I169</f>
        <v>356.82608695652175</v>
      </c>
      <c r="J167" s="114">
        <f>J170/J169</f>
        <v>356.82608695652175</v>
      </c>
      <c r="K167" s="114">
        <f>K170/K169</f>
        <v>385</v>
      </c>
      <c r="L167" s="113" t="s">
        <v>170</v>
      </c>
      <c r="M167" s="113" t="s">
        <v>170</v>
      </c>
      <c r="N167" s="113" t="s">
        <v>170</v>
      </c>
      <c r="O167" s="113" t="s">
        <v>170</v>
      </c>
      <c r="P167" s="61">
        <f t="shared" si="46"/>
        <v>1.0789569879371268</v>
      </c>
      <c r="Q167" s="61">
        <f t="shared" si="45"/>
        <v>0.7758775537215085</v>
      </c>
      <c r="R167" s="6"/>
      <c r="S167" s="6"/>
      <c r="T167" s="6"/>
    </row>
    <row r="168" spans="1:20" s="2" customFormat="1" ht="26.25" customHeight="1">
      <c r="A168" s="280"/>
      <c r="B168" s="280"/>
      <c r="C168" s="57" t="s">
        <v>62</v>
      </c>
      <c r="D168" s="272" t="s">
        <v>150</v>
      </c>
      <c r="E168" s="273"/>
      <c r="F168" s="60">
        <v>158</v>
      </c>
      <c r="G168" s="114"/>
      <c r="H168" s="114"/>
      <c r="I168" s="114"/>
      <c r="J168" s="114"/>
      <c r="K168" s="114"/>
      <c r="L168" s="113" t="s">
        <v>170</v>
      </c>
      <c r="M168" s="113" t="s">
        <v>170</v>
      </c>
      <c r="N168" s="113" t="s">
        <v>170</v>
      </c>
      <c r="O168" s="113" t="s">
        <v>170</v>
      </c>
      <c r="P168" s="61">
        <v>0</v>
      </c>
      <c r="Q168" s="61">
        <v>0</v>
      </c>
      <c r="R168" s="6"/>
      <c r="S168" s="6"/>
      <c r="T168" s="6"/>
    </row>
    <row r="169" spans="1:20" s="2" customFormat="1" ht="26.25" customHeight="1">
      <c r="A169" s="280"/>
      <c r="B169" s="280"/>
      <c r="C169" s="98"/>
      <c r="D169" s="101"/>
      <c r="E169" s="99" t="s">
        <v>373</v>
      </c>
      <c r="F169" s="100">
        <v>159</v>
      </c>
      <c r="G169" s="114">
        <v>20</v>
      </c>
      <c r="H169" s="114">
        <v>0</v>
      </c>
      <c r="I169" s="114">
        <v>23</v>
      </c>
      <c r="J169" s="114">
        <v>23</v>
      </c>
      <c r="K169" s="114">
        <v>20</v>
      </c>
      <c r="L169" s="113" t="s">
        <v>170</v>
      </c>
      <c r="M169" s="113" t="s">
        <v>170</v>
      </c>
      <c r="N169" s="113" t="s">
        <v>170</v>
      </c>
      <c r="O169" s="113" t="s">
        <v>170</v>
      </c>
      <c r="P169" s="61">
        <f t="shared" si="46"/>
        <v>0.8695652173913043</v>
      </c>
      <c r="Q169" s="61">
        <f t="shared" si="45"/>
        <v>1.15</v>
      </c>
      <c r="R169" s="6"/>
      <c r="S169" s="6"/>
      <c r="T169" s="6"/>
    </row>
    <row r="170" spans="1:20" s="2" customFormat="1" ht="15">
      <c r="A170" s="280"/>
      <c r="B170" s="280"/>
      <c r="C170" s="57" t="s">
        <v>179</v>
      </c>
      <c r="D170" s="62"/>
      <c r="E170" s="63" t="s">
        <v>376</v>
      </c>
      <c r="F170" s="60">
        <v>160</v>
      </c>
      <c r="G170" s="114">
        <v>9198</v>
      </c>
      <c r="H170" s="114">
        <v>0</v>
      </c>
      <c r="I170" s="114">
        <v>8207</v>
      </c>
      <c r="J170" s="114">
        <v>8207</v>
      </c>
      <c r="K170" s="114">
        <v>7700</v>
      </c>
      <c r="L170" s="113" t="s">
        <v>170</v>
      </c>
      <c r="M170" s="113" t="s">
        <v>170</v>
      </c>
      <c r="N170" s="113" t="s">
        <v>170</v>
      </c>
      <c r="O170" s="113" t="s">
        <v>170</v>
      </c>
      <c r="P170" s="61">
        <f t="shared" si="46"/>
        <v>0.9382234677714146</v>
      </c>
      <c r="Q170" s="61">
        <f t="shared" si="45"/>
        <v>0.8922591867797347</v>
      </c>
      <c r="R170" s="6"/>
      <c r="S170" s="6"/>
      <c r="T170" s="6"/>
    </row>
    <row r="171" spans="1:20" s="2" customFormat="1" ht="15">
      <c r="A171" s="280"/>
      <c r="B171" s="280"/>
      <c r="C171" s="57" t="s">
        <v>179</v>
      </c>
      <c r="D171" s="62"/>
      <c r="E171" s="63" t="s">
        <v>377</v>
      </c>
      <c r="F171" s="60">
        <v>161</v>
      </c>
      <c r="G171" s="114">
        <v>299</v>
      </c>
      <c r="H171" s="114">
        <v>0</v>
      </c>
      <c r="I171" s="114">
        <v>299</v>
      </c>
      <c r="J171" s="114">
        <v>299</v>
      </c>
      <c r="K171" s="114">
        <v>299</v>
      </c>
      <c r="L171" s="113" t="s">
        <v>170</v>
      </c>
      <c r="M171" s="113" t="s">
        <v>170</v>
      </c>
      <c r="N171" s="113" t="s">
        <v>170</v>
      </c>
      <c r="O171" s="113" t="s">
        <v>170</v>
      </c>
      <c r="P171" s="61">
        <f t="shared" si="46"/>
        <v>1</v>
      </c>
      <c r="Q171" s="61">
        <f t="shared" si="45"/>
        <v>1</v>
      </c>
      <c r="R171" s="6"/>
      <c r="S171" s="6"/>
      <c r="T171" s="6"/>
    </row>
    <row r="172" spans="1:20" s="2" customFormat="1" ht="15">
      <c r="A172" s="280"/>
      <c r="B172" s="280"/>
      <c r="C172" s="57" t="s">
        <v>179</v>
      </c>
      <c r="D172" s="62"/>
      <c r="E172" s="63" t="s">
        <v>378</v>
      </c>
      <c r="F172" s="60">
        <v>162</v>
      </c>
      <c r="G172" s="114">
        <f>G170*G171/1000</f>
        <v>2750.202</v>
      </c>
      <c r="H172" s="114">
        <v>0</v>
      </c>
      <c r="I172" s="114">
        <f>I170*I171/1000</f>
        <v>2453.893</v>
      </c>
      <c r="J172" s="114">
        <f>J170*J171/1000</f>
        <v>2453.893</v>
      </c>
      <c r="K172" s="114">
        <f>K170*K171/1000</f>
        <v>2302.3</v>
      </c>
      <c r="L172" s="113" t="s">
        <v>170</v>
      </c>
      <c r="M172" s="113" t="s">
        <v>170</v>
      </c>
      <c r="N172" s="113" t="s">
        <v>170</v>
      </c>
      <c r="O172" s="113" t="s">
        <v>170</v>
      </c>
      <c r="P172" s="61">
        <f t="shared" si="46"/>
        <v>0.9382234677714147</v>
      </c>
      <c r="Q172" s="61">
        <f t="shared" si="45"/>
        <v>0.8922591867797347</v>
      </c>
      <c r="R172" s="6"/>
      <c r="S172" s="6"/>
      <c r="T172" s="6"/>
    </row>
    <row r="173" spans="1:20" s="2" customFormat="1" ht="24.75">
      <c r="A173" s="280"/>
      <c r="B173" s="292"/>
      <c r="C173" s="57"/>
      <c r="D173" s="62" t="s">
        <v>179</v>
      </c>
      <c r="E173" s="63" t="s">
        <v>374</v>
      </c>
      <c r="F173" s="60">
        <v>163</v>
      </c>
      <c r="G173" s="114">
        <f>G172/G7*100</f>
        <v>44.71146155096732</v>
      </c>
      <c r="H173" s="114">
        <v>0</v>
      </c>
      <c r="I173" s="114">
        <f>I172/I7*100</f>
        <v>43.58602131438721</v>
      </c>
      <c r="J173" s="114">
        <f>J172/J7*100</f>
        <v>36.972924514087694</v>
      </c>
      <c r="K173" s="114">
        <f>K172/K7*100</f>
        <v>34.108148148148146</v>
      </c>
      <c r="L173" s="113" t="s">
        <v>170</v>
      </c>
      <c r="M173" s="113" t="s">
        <v>170</v>
      </c>
      <c r="N173" s="113" t="s">
        <v>170</v>
      </c>
      <c r="O173" s="113" t="s">
        <v>170</v>
      </c>
      <c r="P173" s="61">
        <f t="shared" si="46"/>
        <v>0.9225169119405745</v>
      </c>
      <c r="Q173" s="61">
        <f t="shared" si="45"/>
        <v>0.8269227448971145</v>
      </c>
      <c r="R173" s="6"/>
      <c r="S173" s="6"/>
      <c r="T173" s="6"/>
    </row>
    <row r="174" spans="1:20" s="2" customFormat="1" ht="15">
      <c r="A174" s="280"/>
      <c r="B174" s="125">
        <v>7</v>
      </c>
      <c r="C174" s="97"/>
      <c r="D174" s="274" t="s">
        <v>246</v>
      </c>
      <c r="E174" s="275"/>
      <c r="F174" s="102">
        <v>164</v>
      </c>
      <c r="G174" s="113">
        <v>852</v>
      </c>
      <c r="H174" s="113"/>
      <c r="I174" s="113"/>
      <c r="J174" s="113">
        <v>687</v>
      </c>
      <c r="K174" s="113">
        <v>1000</v>
      </c>
      <c r="L174" s="113">
        <v>250</v>
      </c>
      <c r="M174" s="113">
        <v>250</v>
      </c>
      <c r="N174" s="113">
        <v>250</v>
      </c>
      <c r="O174" s="113">
        <v>250</v>
      </c>
      <c r="P174" s="61">
        <f>K174/J174</f>
        <v>1.455604075691412</v>
      </c>
      <c r="Q174" s="61">
        <f>J174/G174</f>
        <v>0.8063380281690141</v>
      </c>
      <c r="R174" s="6"/>
      <c r="S174" s="6"/>
      <c r="T174" s="6"/>
    </row>
    <row r="175" spans="1:20" s="2" customFormat="1" ht="15">
      <c r="A175" s="280"/>
      <c r="B175" s="124">
        <v>8</v>
      </c>
      <c r="C175" s="57"/>
      <c r="D175" s="274" t="s">
        <v>354</v>
      </c>
      <c r="E175" s="275"/>
      <c r="F175" s="102">
        <v>165</v>
      </c>
      <c r="G175" s="113">
        <v>1429</v>
      </c>
      <c r="H175" s="113"/>
      <c r="I175" s="113"/>
      <c r="J175" s="113">
        <v>612</v>
      </c>
      <c r="K175" s="113">
        <v>657</v>
      </c>
      <c r="L175" s="113" t="s">
        <v>170</v>
      </c>
      <c r="M175" s="113" t="s">
        <v>170</v>
      </c>
      <c r="N175" s="113" t="s">
        <v>170</v>
      </c>
      <c r="O175" s="113" t="s">
        <v>170</v>
      </c>
      <c r="P175" s="61">
        <f>K175/J175</f>
        <v>1.0735294117647058</v>
      </c>
      <c r="Q175" s="61">
        <f>J175/G175</f>
        <v>0.4282715185444367</v>
      </c>
      <c r="R175" s="6"/>
      <c r="S175" s="6"/>
      <c r="T175" s="6"/>
    </row>
    <row r="176" spans="1:20" s="2" customFormat="1" ht="24.75">
      <c r="A176" s="280"/>
      <c r="B176" s="280"/>
      <c r="C176" s="57"/>
      <c r="D176" s="62"/>
      <c r="E176" s="63" t="s">
        <v>355</v>
      </c>
      <c r="F176" s="60">
        <v>166</v>
      </c>
      <c r="G176" s="114">
        <f>G177+G178+G179+G180</f>
        <v>17</v>
      </c>
      <c r="H176" s="114">
        <f>H177+H178+H179+H180</f>
        <v>0</v>
      </c>
      <c r="I176" s="114">
        <f>I177+I178+I179+I180</f>
        <v>0</v>
      </c>
      <c r="J176" s="114">
        <f>J177+J178+J179+J180</f>
        <v>12</v>
      </c>
      <c r="K176" s="114">
        <v>0</v>
      </c>
      <c r="L176" s="113" t="s">
        <v>170</v>
      </c>
      <c r="M176" s="113" t="s">
        <v>170</v>
      </c>
      <c r="N176" s="113" t="s">
        <v>170</v>
      </c>
      <c r="O176" s="113" t="s">
        <v>170</v>
      </c>
      <c r="P176" s="61">
        <v>0</v>
      </c>
      <c r="Q176" s="61">
        <v>0</v>
      </c>
      <c r="R176" s="6"/>
      <c r="S176" s="6"/>
      <c r="T176" s="6"/>
    </row>
    <row r="177" spans="1:20" s="2" customFormat="1" ht="15">
      <c r="A177" s="280"/>
      <c r="B177" s="280"/>
      <c r="C177" s="73"/>
      <c r="D177" s="76"/>
      <c r="E177" s="75" t="s">
        <v>359</v>
      </c>
      <c r="F177" s="74">
        <v>167</v>
      </c>
      <c r="G177" s="114">
        <v>13</v>
      </c>
      <c r="H177" s="114"/>
      <c r="I177" s="114"/>
      <c r="J177" s="114">
        <v>8</v>
      </c>
      <c r="K177" s="114">
        <v>0</v>
      </c>
      <c r="L177" s="113" t="s">
        <v>170</v>
      </c>
      <c r="M177" s="113" t="s">
        <v>170</v>
      </c>
      <c r="N177" s="113" t="s">
        <v>170</v>
      </c>
      <c r="O177" s="113" t="s">
        <v>170</v>
      </c>
      <c r="P177" s="61">
        <v>0</v>
      </c>
      <c r="Q177" s="61">
        <v>0</v>
      </c>
      <c r="R177" s="6"/>
      <c r="S177" s="6"/>
      <c r="T177" s="6"/>
    </row>
    <row r="178" spans="1:20" s="2" customFormat="1" ht="15">
      <c r="A178" s="280"/>
      <c r="B178" s="280"/>
      <c r="C178" s="73"/>
      <c r="D178" s="76"/>
      <c r="E178" s="75" t="s">
        <v>356</v>
      </c>
      <c r="F178" s="74">
        <v>168</v>
      </c>
      <c r="G178" s="114"/>
      <c r="H178" s="114"/>
      <c r="I178" s="114"/>
      <c r="J178" s="114"/>
      <c r="K178" s="114">
        <v>0</v>
      </c>
      <c r="L178" s="113" t="s">
        <v>170</v>
      </c>
      <c r="M178" s="113" t="s">
        <v>170</v>
      </c>
      <c r="N178" s="113" t="s">
        <v>170</v>
      </c>
      <c r="O178" s="113" t="s">
        <v>170</v>
      </c>
      <c r="P178" s="61">
        <v>0</v>
      </c>
      <c r="Q178" s="61">
        <v>0</v>
      </c>
      <c r="R178" s="6"/>
      <c r="S178" s="6"/>
      <c r="T178" s="6"/>
    </row>
    <row r="179" spans="1:20" s="2" customFormat="1" ht="15">
      <c r="A179" s="280"/>
      <c r="B179" s="280"/>
      <c r="C179" s="73"/>
      <c r="D179" s="76"/>
      <c r="E179" s="75" t="s">
        <v>357</v>
      </c>
      <c r="F179" s="74">
        <v>169</v>
      </c>
      <c r="G179" s="114">
        <v>4</v>
      </c>
      <c r="H179" s="114"/>
      <c r="I179" s="114"/>
      <c r="J179" s="114">
        <v>4</v>
      </c>
      <c r="K179" s="114">
        <v>0</v>
      </c>
      <c r="L179" s="113" t="s">
        <v>170</v>
      </c>
      <c r="M179" s="113" t="s">
        <v>170</v>
      </c>
      <c r="N179" s="113" t="s">
        <v>170</v>
      </c>
      <c r="O179" s="113" t="s">
        <v>170</v>
      </c>
      <c r="P179" s="61">
        <v>0</v>
      </c>
      <c r="Q179" s="61">
        <v>0</v>
      </c>
      <c r="R179" s="6"/>
      <c r="S179" s="6"/>
      <c r="T179" s="6"/>
    </row>
    <row r="180" spans="1:20" s="2" customFormat="1" ht="15">
      <c r="A180" s="280"/>
      <c r="B180" s="292"/>
      <c r="C180" s="73"/>
      <c r="D180" s="76"/>
      <c r="E180" s="75" t="s">
        <v>358</v>
      </c>
      <c r="F180" s="74">
        <v>170</v>
      </c>
      <c r="G180" s="114"/>
      <c r="H180" s="114"/>
      <c r="I180" s="114"/>
      <c r="J180" s="114">
        <v>0</v>
      </c>
      <c r="K180" s="114">
        <v>0</v>
      </c>
      <c r="L180" s="113" t="s">
        <v>170</v>
      </c>
      <c r="M180" s="113" t="s">
        <v>170</v>
      </c>
      <c r="N180" s="113" t="s">
        <v>170</v>
      </c>
      <c r="O180" s="113" t="s">
        <v>170</v>
      </c>
      <c r="P180" s="61">
        <v>0</v>
      </c>
      <c r="Q180" s="61">
        <v>0</v>
      </c>
      <c r="R180" s="6"/>
      <c r="S180" s="6"/>
      <c r="T180" s="6"/>
    </row>
    <row r="181" spans="1:20" s="2" customFormat="1" ht="32.25" customHeight="1">
      <c r="A181" s="280"/>
      <c r="B181" s="125">
        <v>9</v>
      </c>
      <c r="C181" s="97"/>
      <c r="D181" s="287" t="s">
        <v>360</v>
      </c>
      <c r="E181" s="288"/>
      <c r="F181" s="102">
        <v>171</v>
      </c>
      <c r="G181" s="113">
        <v>0</v>
      </c>
      <c r="H181" s="113">
        <v>0</v>
      </c>
      <c r="I181" s="113">
        <v>0</v>
      </c>
      <c r="J181" s="113">
        <v>0</v>
      </c>
      <c r="K181" s="113">
        <v>0</v>
      </c>
      <c r="L181" s="113" t="s">
        <v>170</v>
      </c>
      <c r="M181" s="113" t="s">
        <v>170</v>
      </c>
      <c r="N181" s="113" t="s">
        <v>170</v>
      </c>
      <c r="O181" s="113" t="s">
        <v>170</v>
      </c>
      <c r="P181" s="61">
        <v>0</v>
      </c>
      <c r="Q181" s="61">
        <v>0</v>
      </c>
      <c r="R181" s="6"/>
      <c r="S181" s="6"/>
      <c r="T181" s="6"/>
    </row>
    <row r="182" spans="1:20" s="2" customFormat="1" ht="15">
      <c r="A182" s="327" t="s">
        <v>415</v>
      </c>
      <c r="B182" s="327"/>
      <c r="C182" s="327"/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6"/>
      <c r="S182" s="6"/>
      <c r="T182" s="6"/>
    </row>
    <row r="183" spans="1:20" s="2" customFormat="1" ht="18.75" customHeight="1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6"/>
      <c r="S183" s="6"/>
      <c r="T183" s="6"/>
    </row>
    <row r="184" spans="1:20" s="2" customFormat="1" ht="15">
      <c r="A184" s="50"/>
      <c r="B184" s="50"/>
      <c r="C184" s="50"/>
      <c r="D184" s="50"/>
      <c r="E184" s="50"/>
      <c r="F184" s="50"/>
      <c r="G184" s="53"/>
      <c r="H184" s="50"/>
      <c r="I184" s="53"/>
      <c r="J184" s="50"/>
      <c r="K184" s="53"/>
      <c r="L184" s="53"/>
      <c r="M184" s="53"/>
      <c r="N184" s="70"/>
      <c r="O184" s="50"/>
      <c r="P184" s="53"/>
      <c r="Q184" s="50"/>
      <c r="R184" s="6"/>
      <c r="S184" s="6"/>
      <c r="T184" s="6"/>
    </row>
    <row r="185" spans="2:20" s="2" customFormat="1" ht="15">
      <c r="B185" s="70"/>
      <c r="C185" s="50"/>
      <c r="D185" s="50"/>
      <c r="E185" s="239" t="s">
        <v>409</v>
      </c>
      <c r="F185" s="50"/>
      <c r="G185" s="53"/>
      <c r="H185" s="50"/>
      <c r="I185" s="53"/>
      <c r="J185" s="50"/>
      <c r="K185" s="53"/>
      <c r="L185" s="53"/>
      <c r="M185" s="29"/>
      <c r="N185" s="70"/>
      <c r="O185" s="50"/>
      <c r="P185" s="53"/>
      <c r="Q185" s="50"/>
      <c r="R185" s="6"/>
      <c r="S185" s="6"/>
      <c r="T185" s="6"/>
    </row>
    <row r="186" spans="1:20" s="2" customFormat="1" ht="15">
      <c r="A186" s="7"/>
      <c r="B186" s="7"/>
      <c r="D186" s="7"/>
      <c r="E186" s="6"/>
      <c r="F186" s="8"/>
      <c r="G186" s="5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s="2" customFormat="1" ht="15">
      <c r="A187" s="7"/>
      <c r="B187" s="7"/>
      <c r="C187" s="7"/>
      <c r="D187" s="7"/>
      <c r="E187" s="6"/>
      <c r="F187" s="8"/>
      <c r="G187" s="5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s="2" customFormat="1" ht="15">
      <c r="A188" s="7"/>
      <c r="B188" s="7"/>
      <c r="C188" s="7"/>
      <c r="D188" s="7"/>
      <c r="E188" s="6"/>
      <c r="F188" s="8"/>
      <c r="G188" s="5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s="2" customFormat="1" ht="15">
      <c r="A189" s="7"/>
      <c r="B189" s="7"/>
      <c r="C189" s="7"/>
      <c r="D189" s="7"/>
      <c r="E189" s="6"/>
      <c r="F189" s="8"/>
      <c r="G189" s="5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s="2" customFormat="1" ht="15">
      <c r="A190" s="7"/>
      <c r="B190" s="7"/>
      <c r="C190" s="7"/>
      <c r="D190" s="7"/>
      <c r="E190" s="6"/>
      <c r="F190" s="8"/>
      <c r="G190" s="55"/>
      <c r="J190" s="6"/>
      <c r="K190" s="6"/>
      <c r="L190" s="6"/>
      <c r="M190" s="6"/>
      <c r="N190" s="6"/>
      <c r="Q190" s="6"/>
      <c r="R190" s="6"/>
      <c r="S190" s="6"/>
      <c r="T190" s="6"/>
    </row>
    <row r="191" spans="1:20" s="2" customFormat="1" ht="15">
      <c r="A191" s="7"/>
      <c r="B191" s="7"/>
      <c r="C191" s="7"/>
      <c r="D191" s="7"/>
      <c r="E191" s="6"/>
      <c r="F191" s="8"/>
      <c r="G191" s="5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s="2" customFormat="1" ht="15">
      <c r="A192" s="7"/>
      <c r="B192" s="7"/>
      <c r="C192" s="7"/>
      <c r="D192" s="7"/>
      <c r="E192" s="6"/>
      <c r="F192" s="8"/>
      <c r="G192" s="5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s="2" customFormat="1" ht="15">
      <c r="A193" s="7"/>
      <c r="B193" s="7"/>
      <c r="C193" s="7"/>
      <c r="D193" s="7"/>
      <c r="E193" s="6"/>
      <c r="F193" s="8"/>
      <c r="G193" s="5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s="2" customFormat="1" ht="15">
      <c r="A194" s="7"/>
      <c r="B194" s="7"/>
      <c r="C194" s="7"/>
      <c r="D194" s="7"/>
      <c r="E194" s="6"/>
      <c r="F194" s="8"/>
      <c r="G194" s="5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s="2" customFormat="1" ht="15">
      <c r="A195" s="7"/>
      <c r="B195" s="7"/>
      <c r="C195" s="7"/>
      <c r="D195" s="7"/>
      <c r="E195" s="6"/>
      <c r="F195" s="8"/>
      <c r="G195" s="5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s="2" customFormat="1" ht="15">
      <c r="A196" s="7"/>
      <c r="B196" s="7"/>
      <c r="C196" s="7"/>
      <c r="D196" s="7"/>
      <c r="E196" s="6"/>
      <c r="F196" s="8"/>
      <c r="G196" s="5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s="2" customFormat="1" ht="15">
      <c r="A197" s="7"/>
      <c r="B197" s="7"/>
      <c r="C197" s="7"/>
      <c r="D197" s="7"/>
      <c r="E197" s="6"/>
      <c r="F197" s="8"/>
      <c r="G197" s="5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s="2" customFormat="1" ht="15">
      <c r="A198" s="7"/>
      <c r="B198" s="7"/>
      <c r="C198" s="7"/>
      <c r="D198" s="7"/>
      <c r="E198" s="6"/>
      <c r="F198" s="8"/>
      <c r="G198" s="55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s="2" customFormat="1" ht="15">
      <c r="A199" s="7"/>
      <c r="B199" s="7"/>
      <c r="C199" s="7"/>
      <c r="D199" s="7"/>
      <c r="E199" s="6"/>
      <c r="F199" s="8"/>
      <c r="G199" s="5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2" customFormat="1" ht="15">
      <c r="A200" s="7"/>
      <c r="B200" s="7"/>
      <c r="C200" s="7"/>
      <c r="D200" s="7"/>
      <c r="E200" s="6"/>
      <c r="F200" s="8"/>
      <c r="G200" s="55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s="2" customFormat="1" ht="15">
      <c r="A201" s="7"/>
      <c r="B201" s="7"/>
      <c r="C201" s="7"/>
      <c r="D201" s="7"/>
      <c r="E201" s="6"/>
      <c r="F201" s="8"/>
      <c r="G201" s="55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s="2" customFormat="1" ht="15">
      <c r="A202" s="7"/>
      <c r="B202" s="7"/>
      <c r="C202" s="7"/>
      <c r="D202" s="7"/>
      <c r="E202" s="6"/>
      <c r="F202" s="8"/>
      <c r="G202" s="55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s="2" customFormat="1" ht="15">
      <c r="A203" s="7"/>
      <c r="B203" s="7"/>
      <c r="C203" s="7"/>
      <c r="D203" s="7"/>
      <c r="E203" s="6"/>
      <c r="F203" s="8"/>
      <c r="G203" s="55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s="2" customFormat="1" ht="15">
      <c r="A204" s="7"/>
      <c r="B204" s="7"/>
      <c r="C204" s="7"/>
      <c r="D204" s="7"/>
      <c r="E204" s="6"/>
      <c r="F204" s="8"/>
      <c r="G204" s="55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s="2" customFormat="1" ht="15">
      <c r="A205" s="7"/>
      <c r="B205" s="7"/>
      <c r="C205" s="7"/>
      <c r="D205" s="7"/>
      <c r="E205" s="6"/>
      <c r="F205" s="8"/>
      <c r="G205" s="5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s="2" customFormat="1" ht="15">
      <c r="A206" s="7"/>
      <c r="B206" s="7"/>
      <c r="C206" s="7"/>
      <c r="D206" s="7"/>
      <c r="E206" s="6"/>
      <c r="F206" s="8"/>
      <c r="G206" s="55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s="2" customFormat="1" ht="15">
      <c r="A207" s="7"/>
      <c r="B207" s="7"/>
      <c r="C207" s="7"/>
      <c r="D207" s="7"/>
      <c r="E207" s="6"/>
      <c r="F207" s="8"/>
      <c r="G207" s="55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s="2" customFormat="1" ht="15">
      <c r="A208" s="7"/>
      <c r="B208" s="7"/>
      <c r="C208" s="7"/>
      <c r="D208" s="7"/>
      <c r="E208" s="6"/>
      <c r="F208" s="8"/>
      <c r="G208" s="55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2" customFormat="1" ht="15">
      <c r="A209" s="7"/>
      <c r="B209" s="7"/>
      <c r="C209" s="7"/>
      <c r="D209" s="7"/>
      <c r="E209" s="6"/>
      <c r="F209" s="8"/>
      <c r="G209" s="55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2" customFormat="1" ht="15">
      <c r="A210" s="7"/>
      <c r="B210" s="7"/>
      <c r="C210" s="7"/>
      <c r="D210" s="7"/>
      <c r="E210" s="6"/>
      <c r="F210" s="8"/>
      <c r="G210" s="55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2" customFormat="1" ht="15">
      <c r="A211" s="7"/>
      <c r="B211" s="7"/>
      <c r="C211" s="7"/>
      <c r="D211" s="7"/>
      <c r="E211" s="6"/>
      <c r="F211" s="8"/>
      <c r="G211" s="55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2" customFormat="1" ht="15">
      <c r="A212" s="7"/>
      <c r="B212" s="7"/>
      <c r="C212" s="7"/>
      <c r="D212" s="7"/>
      <c r="E212" s="6"/>
      <c r="F212" s="8"/>
      <c r="G212" s="55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2" customFormat="1" ht="15">
      <c r="A213" s="7"/>
      <c r="B213" s="7"/>
      <c r="C213" s="7"/>
      <c r="D213" s="7"/>
      <c r="E213" s="6"/>
      <c r="F213" s="8"/>
      <c r="G213" s="55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2" customFormat="1" ht="15">
      <c r="A214" s="7"/>
      <c r="B214" s="7"/>
      <c r="C214" s="7"/>
      <c r="D214" s="7"/>
      <c r="E214" s="6"/>
      <c r="F214" s="8"/>
      <c r="G214" s="55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2" customFormat="1" ht="15">
      <c r="A215" s="7"/>
      <c r="B215" s="7"/>
      <c r="C215" s="7"/>
      <c r="D215" s="7"/>
      <c r="E215" s="6"/>
      <c r="F215" s="8"/>
      <c r="G215" s="55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2" customFormat="1" ht="15">
      <c r="A216" s="7"/>
      <c r="B216" s="7"/>
      <c r="C216" s="7"/>
      <c r="D216" s="7"/>
      <c r="E216" s="6"/>
      <c r="F216" s="8"/>
      <c r="G216" s="55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2" customFormat="1" ht="15">
      <c r="A217" s="7"/>
      <c r="B217" s="7"/>
      <c r="C217" s="7"/>
      <c r="D217" s="7"/>
      <c r="E217" s="6"/>
      <c r="F217" s="8"/>
      <c r="G217" s="55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2" customFormat="1" ht="15">
      <c r="A218" s="7"/>
      <c r="B218" s="7"/>
      <c r="C218" s="7"/>
      <c r="D218" s="7"/>
      <c r="E218" s="6"/>
      <c r="F218" s="8"/>
      <c r="G218" s="55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2" customFormat="1" ht="15">
      <c r="A219" s="7"/>
      <c r="B219" s="7"/>
      <c r="C219" s="7"/>
      <c r="D219" s="7"/>
      <c r="E219" s="6"/>
      <c r="F219" s="8"/>
      <c r="G219" s="55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2" customFormat="1" ht="15">
      <c r="A220" s="7"/>
      <c r="B220" s="7"/>
      <c r="C220" s="7"/>
      <c r="D220" s="7"/>
      <c r="E220" s="6"/>
      <c r="F220" s="8"/>
      <c r="G220" s="55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2" customFormat="1" ht="15">
      <c r="A221" s="7"/>
      <c r="B221" s="7"/>
      <c r="C221" s="7"/>
      <c r="D221" s="7"/>
      <c r="E221" s="6"/>
      <c r="F221" s="8"/>
      <c r="G221" s="55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2" customFormat="1" ht="15">
      <c r="A222" s="7"/>
      <c r="B222" s="7"/>
      <c r="C222" s="7"/>
      <c r="D222" s="7"/>
      <c r="E222" s="6"/>
      <c r="F222" s="8"/>
      <c r="G222" s="55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2" customFormat="1" ht="15">
      <c r="A223" s="7"/>
      <c r="B223" s="7"/>
      <c r="C223" s="7"/>
      <c r="D223" s="7"/>
      <c r="E223" s="6"/>
      <c r="F223" s="8"/>
      <c r="G223" s="55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2" customFormat="1" ht="15">
      <c r="A224" s="7"/>
      <c r="B224" s="7"/>
      <c r="C224" s="7"/>
      <c r="D224" s="7"/>
      <c r="E224" s="6"/>
      <c r="F224" s="8"/>
      <c r="G224" s="55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2" customFormat="1" ht="15">
      <c r="A225" s="7"/>
      <c r="B225" s="7"/>
      <c r="C225" s="7"/>
      <c r="D225" s="7"/>
      <c r="E225" s="6"/>
      <c r="F225" s="8"/>
      <c r="G225" s="5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2" customFormat="1" ht="15">
      <c r="A226" s="7"/>
      <c r="B226" s="7"/>
      <c r="C226" s="7"/>
      <c r="D226" s="7"/>
      <c r="E226" s="6"/>
      <c r="F226" s="8"/>
      <c r="G226" s="55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2" customFormat="1" ht="15">
      <c r="A227" s="7"/>
      <c r="B227" s="7"/>
      <c r="C227" s="7"/>
      <c r="D227" s="7"/>
      <c r="E227" s="6"/>
      <c r="F227" s="8"/>
      <c r="G227" s="55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2" customFormat="1" ht="15">
      <c r="A228" s="7"/>
      <c r="B228" s="7"/>
      <c r="C228" s="7"/>
      <c r="D228" s="7"/>
      <c r="E228" s="6"/>
      <c r="F228" s="8"/>
      <c r="G228" s="55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2" customFormat="1" ht="15">
      <c r="A229" s="7"/>
      <c r="B229" s="7"/>
      <c r="C229" s="7"/>
      <c r="D229" s="7"/>
      <c r="E229" s="6"/>
      <c r="F229" s="8"/>
      <c r="G229" s="5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2" customFormat="1" ht="15">
      <c r="A230" s="7"/>
      <c r="B230" s="7"/>
      <c r="C230" s="7"/>
      <c r="D230" s="7"/>
      <c r="E230" s="6"/>
      <c r="F230" s="8"/>
      <c r="G230" s="55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2" customFormat="1" ht="15">
      <c r="A231" s="7"/>
      <c r="B231" s="7"/>
      <c r="C231" s="7"/>
      <c r="D231" s="7"/>
      <c r="E231" s="6"/>
      <c r="F231" s="8"/>
      <c r="G231" s="55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2" customFormat="1" ht="15">
      <c r="A232" s="7"/>
      <c r="B232" s="7"/>
      <c r="C232" s="7"/>
      <c r="D232" s="7"/>
      <c r="E232" s="6"/>
      <c r="F232" s="8"/>
      <c r="G232" s="55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2" customFormat="1" ht="15">
      <c r="A233" s="7"/>
      <c r="B233" s="7"/>
      <c r="C233" s="7"/>
      <c r="D233" s="7"/>
      <c r="E233" s="6"/>
      <c r="F233" s="8"/>
      <c r="G233" s="5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2" customFormat="1" ht="15">
      <c r="A234" s="7"/>
      <c r="B234" s="7"/>
      <c r="C234" s="7"/>
      <c r="D234" s="7"/>
      <c r="E234" s="6"/>
      <c r="F234" s="8"/>
      <c r="G234" s="55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2" customFormat="1" ht="15">
      <c r="A235" s="7"/>
      <c r="B235" s="7"/>
      <c r="C235" s="7"/>
      <c r="D235" s="7"/>
      <c r="E235" s="6"/>
      <c r="F235" s="8"/>
      <c r="G235" s="5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2" customFormat="1" ht="15">
      <c r="A236" s="7"/>
      <c r="B236" s="7"/>
      <c r="C236" s="7"/>
      <c r="D236" s="7"/>
      <c r="E236" s="6"/>
      <c r="F236" s="8"/>
      <c r="G236" s="5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2" customFormat="1" ht="15">
      <c r="A237" s="7"/>
      <c r="B237" s="7"/>
      <c r="C237" s="7"/>
      <c r="D237" s="7"/>
      <c r="E237" s="6"/>
      <c r="F237" s="8"/>
      <c r="G237" s="55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2" customFormat="1" ht="15">
      <c r="A238" s="7"/>
      <c r="B238" s="7"/>
      <c r="C238" s="7"/>
      <c r="D238" s="7"/>
      <c r="E238" s="6"/>
      <c r="F238" s="8"/>
      <c r="G238" s="55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2" customFormat="1" ht="15">
      <c r="A239" s="7"/>
      <c r="B239" s="7"/>
      <c r="C239" s="7"/>
      <c r="D239" s="7"/>
      <c r="E239" s="6"/>
      <c r="F239" s="8"/>
      <c r="G239" s="55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2" customFormat="1" ht="15">
      <c r="A240" s="7"/>
      <c r="B240" s="7"/>
      <c r="C240" s="7"/>
      <c r="D240" s="7"/>
      <c r="E240" s="6"/>
      <c r="F240" s="8"/>
      <c r="G240" s="55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2" customFormat="1" ht="15">
      <c r="A241" s="7"/>
      <c r="B241" s="7"/>
      <c r="C241" s="7"/>
      <c r="D241" s="7"/>
      <c r="E241" s="6"/>
      <c r="F241" s="8"/>
      <c r="G241" s="55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2" customFormat="1" ht="15">
      <c r="A242" s="7"/>
      <c r="B242" s="7"/>
      <c r="C242" s="7"/>
      <c r="D242" s="7"/>
      <c r="E242" s="6"/>
      <c r="F242" s="8"/>
      <c r="G242" s="55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2" customFormat="1" ht="15">
      <c r="A243" s="7"/>
      <c r="B243" s="7"/>
      <c r="C243" s="7"/>
      <c r="D243" s="7"/>
      <c r="E243" s="6"/>
      <c r="F243" s="8"/>
      <c r="G243" s="55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2" customFormat="1" ht="15">
      <c r="A244" s="7"/>
      <c r="B244" s="7"/>
      <c r="C244" s="7"/>
      <c r="D244" s="7"/>
      <c r="E244" s="6"/>
      <c r="F244" s="8"/>
      <c r="G244" s="55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2" customFormat="1" ht="15">
      <c r="A245" s="7"/>
      <c r="B245" s="7"/>
      <c r="C245" s="7"/>
      <c r="D245" s="7"/>
      <c r="E245" s="6"/>
      <c r="F245" s="8"/>
      <c r="G245" s="55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2" customFormat="1" ht="15">
      <c r="A246" s="7"/>
      <c r="B246" s="7"/>
      <c r="C246" s="7"/>
      <c r="D246" s="7"/>
      <c r="E246" s="6"/>
      <c r="F246" s="8"/>
      <c r="G246" s="55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2" customFormat="1" ht="15">
      <c r="A247" s="7"/>
      <c r="B247" s="7"/>
      <c r="C247" s="7"/>
      <c r="D247" s="7"/>
      <c r="E247" s="6"/>
      <c r="F247" s="8"/>
      <c r="G247" s="5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2" customFormat="1" ht="15">
      <c r="A248" s="7"/>
      <c r="B248" s="7"/>
      <c r="C248" s="7"/>
      <c r="D248" s="7"/>
      <c r="E248" s="6"/>
      <c r="F248" s="8"/>
      <c r="G248" s="55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2" customFormat="1" ht="15">
      <c r="A249" s="7"/>
      <c r="B249" s="7"/>
      <c r="C249" s="7"/>
      <c r="D249" s="7"/>
      <c r="E249" s="6"/>
      <c r="F249" s="8"/>
      <c r="G249" s="5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2" customFormat="1" ht="15">
      <c r="A250" s="7"/>
      <c r="B250" s="7"/>
      <c r="C250" s="7"/>
      <c r="D250" s="7"/>
      <c r="E250" s="6"/>
      <c r="F250" s="8"/>
      <c r="G250" s="5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2" customFormat="1" ht="15">
      <c r="A251" s="7"/>
      <c r="B251" s="7"/>
      <c r="C251" s="7"/>
      <c r="D251" s="7"/>
      <c r="E251" s="6"/>
      <c r="F251" s="8"/>
      <c r="G251" s="5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2" customFormat="1" ht="15">
      <c r="A252" s="7"/>
      <c r="B252" s="7"/>
      <c r="C252" s="7"/>
      <c r="D252" s="7"/>
      <c r="E252" s="6"/>
      <c r="F252" s="8"/>
      <c r="G252" s="5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2" customFormat="1" ht="15">
      <c r="A253" s="7"/>
      <c r="B253" s="7"/>
      <c r="C253" s="7"/>
      <c r="D253" s="7"/>
      <c r="E253" s="6"/>
      <c r="F253" s="8"/>
      <c r="G253" s="5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2" customFormat="1" ht="15">
      <c r="A254" s="7"/>
      <c r="B254" s="7"/>
      <c r="C254" s="7"/>
      <c r="D254" s="7"/>
      <c r="E254" s="6"/>
      <c r="F254" s="8"/>
      <c r="G254" s="5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2" customFormat="1" ht="15">
      <c r="A255" s="7"/>
      <c r="B255" s="7"/>
      <c r="C255" s="7"/>
      <c r="D255" s="7"/>
      <c r="E255" s="6"/>
      <c r="F255" s="8"/>
      <c r="G255" s="5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2" customFormat="1" ht="15">
      <c r="A256" s="7"/>
      <c r="B256" s="7"/>
      <c r="C256" s="7"/>
      <c r="D256" s="7"/>
      <c r="E256" s="6"/>
      <c r="F256" s="8"/>
      <c r="G256" s="5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2" customFormat="1" ht="15">
      <c r="A257" s="7"/>
      <c r="B257" s="7"/>
      <c r="C257" s="7"/>
      <c r="D257" s="7"/>
      <c r="E257" s="6"/>
      <c r="F257" s="8"/>
      <c r="G257" s="5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2" customFormat="1" ht="15">
      <c r="A258" s="7"/>
      <c r="B258" s="7"/>
      <c r="C258" s="7"/>
      <c r="D258" s="7"/>
      <c r="E258" s="6"/>
      <c r="F258" s="8"/>
      <c r="G258" s="5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2" customFormat="1" ht="15">
      <c r="A259" s="7"/>
      <c r="B259" s="7"/>
      <c r="C259" s="7"/>
      <c r="D259" s="7"/>
      <c r="E259" s="6"/>
      <c r="F259" s="8"/>
      <c r="G259" s="5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2" customFormat="1" ht="15">
      <c r="A260" s="7"/>
      <c r="B260" s="7"/>
      <c r="C260" s="7"/>
      <c r="D260" s="7"/>
      <c r="E260" s="6"/>
      <c r="F260" s="8"/>
      <c r="G260" s="5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2" customFormat="1" ht="15">
      <c r="A261" s="7"/>
      <c r="B261" s="7"/>
      <c r="C261" s="7"/>
      <c r="D261" s="7"/>
      <c r="E261" s="6"/>
      <c r="F261" s="8"/>
      <c r="G261" s="5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2" customFormat="1" ht="15">
      <c r="A262" s="7"/>
      <c r="B262" s="7"/>
      <c r="C262" s="7"/>
      <c r="D262" s="7"/>
      <c r="E262" s="6"/>
      <c r="F262" s="8"/>
      <c r="G262" s="5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2" customFormat="1" ht="15">
      <c r="A263" s="7"/>
      <c r="B263" s="7"/>
      <c r="C263" s="7"/>
      <c r="D263" s="7"/>
      <c r="E263" s="6"/>
      <c r="F263" s="8"/>
      <c r="G263" s="5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2" customFormat="1" ht="15">
      <c r="A264" s="7"/>
      <c r="B264" s="7"/>
      <c r="C264" s="7"/>
      <c r="D264" s="7"/>
      <c r="E264" s="6"/>
      <c r="F264" s="8"/>
      <c r="G264" s="5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2" customFormat="1" ht="15">
      <c r="A265" s="7"/>
      <c r="B265" s="7"/>
      <c r="C265" s="7"/>
      <c r="D265" s="7"/>
      <c r="E265" s="6"/>
      <c r="F265" s="8"/>
      <c r="G265" s="5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2" customFormat="1" ht="15">
      <c r="A266" s="7"/>
      <c r="B266" s="7"/>
      <c r="C266" s="7"/>
      <c r="D266" s="7"/>
      <c r="E266" s="6"/>
      <c r="F266" s="8"/>
      <c r="G266" s="5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2" customFormat="1" ht="15">
      <c r="A267" s="7"/>
      <c r="B267" s="7"/>
      <c r="C267" s="7"/>
      <c r="D267" s="7"/>
      <c r="E267" s="6"/>
      <c r="F267" s="8"/>
      <c r="G267" s="5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s="2" customFormat="1" ht="15">
      <c r="A268" s="7"/>
      <c r="B268" s="7"/>
      <c r="C268" s="7"/>
      <c r="D268" s="7"/>
      <c r="E268" s="6"/>
      <c r="F268" s="8"/>
      <c r="G268" s="5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s="2" customFormat="1" ht="15">
      <c r="A269" s="7"/>
      <c r="B269" s="7"/>
      <c r="C269" s="7"/>
      <c r="D269" s="7"/>
      <c r="E269" s="6"/>
      <c r="F269" s="8"/>
      <c r="G269" s="5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s="2" customFormat="1" ht="15">
      <c r="A270" s="7"/>
      <c r="B270" s="7"/>
      <c r="C270" s="7"/>
      <c r="D270" s="7"/>
      <c r="E270" s="6"/>
      <c r="F270" s="8"/>
      <c r="G270" s="5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s="2" customFormat="1" ht="15">
      <c r="A271" s="7"/>
      <c r="B271" s="7"/>
      <c r="C271" s="7"/>
      <c r="D271" s="7"/>
      <c r="E271" s="6"/>
      <c r="F271" s="8"/>
      <c r="G271" s="5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s="2" customFormat="1" ht="15">
      <c r="A272" s="7"/>
      <c r="B272" s="7"/>
      <c r="C272" s="7"/>
      <c r="D272" s="7"/>
      <c r="E272" s="6"/>
      <c r="F272" s="8"/>
      <c r="G272" s="5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s="2" customFormat="1" ht="15">
      <c r="A273" s="7"/>
      <c r="B273" s="7"/>
      <c r="C273" s="7"/>
      <c r="D273" s="7"/>
      <c r="E273" s="6"/>
      <c r="F273" s="8"/>
      <c r="G273" s="5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s="2" customFormat="1" ht="15">
      <c r="A274" s="7"/>
      <c r="B274" s="7"/>
      <c r="C274" s="7"/>
      <c r="D274" s="7"/>
      <c r="E274" s="6"/>
      <c r="F274" s="8"/>
      <c r="G274" s="55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s="2" customFormat="1" ht="15">
      <c r="A275" s="7"/>
      <c r="B275" s="7"/>
      <c r="C275" s="7"/>
      <c r="D275" s="7"/>
      <c r="E275" s="6"/>
      <c r="F275" s="8"/>
      <c r="G275" s="5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s="2" customFormat="1" ht="15">
      <c r="A276" s="7"/>
      <c r="B276" s="7"/>
      <c r="C276" s="7"/>
      <c r="D276" s="7"/>
      <c r="E276" s="6"/>
      <c r="F276" s="8"/>
      <c r="G276" s="55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s="2" customFormat="1" ht="15">
      <c r="A277" s="7"/>
      <c r="B277" s="7"/>
      <c r="C277" s="7"/>
      <c r="D277" s="7"/>
      <c r="E277" s="6"/>
      <c r="F277" s="8"/>
      <c r="G277" s="55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s="2" customFormat="1" ht="15">
      <c r="A278" s="7"/>
      <c r="B278" s="7"/>
      <c r="C278" s="7"/>
      <c r="D278" s="7"/>
      <c r="E278" s="6"/>
      <c r="F278" s="8"/>
      <c r="G278" s="55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s="2" customFormat="1" ht="15">
      <c r="A279" s="7"/>
      <c r="B279" s="7"/>
      <c r="C279" s="7"/>
      <c r="D279" s="7"/>
      <c r="E279" s="6"/>
      <c r="F279" s="8"/>
      <c r="G279" s="55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s="2" customFormat="1" ht="15">
      <c r="A280" s="7"/>
      <c r="B280" s="7"/>
      <c r="C280" s="7"/>
      <c r="D280" s="7"/>
      <c r="E280" s="6"/>
      <c r="F280" s="8"/>
      <c r="G280" s="55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s="2" customFormat="1" ht="15">
      <c r="A281" s="7"/>
      <c r="B281" s="7"/>
      <c r="C281" s="7"/>
      <c r="D281" s="7"/>
      <c r="E281" s="6"/>
      <c r="F281" s="8"/>
      <c r="G281" s="55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s="2" customFormat="1" ht="15">
      <c r="A282" s="7"/>
      <c r="B282" s="7"/>
      <c r="C282" s="7"/>
      <c r="D282" s="7"/>
      <c r="E282" s="6"/>
      <c r="F282" s="8"/>
      <c r="G282" s="55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s="2" customFormat="1" ht="15">
      <c r="A283" s="7"/>
      <c r="B283" s="7"/>
      <c r="C283" s="7"/>
      <c r="D283" s="7"/>
      <c r="E283" s="6"/>
      <c r="F283" s="8"/>
      <c r="G283" s="55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s="2" customFormat="1" ht="15">
      <c r="A284" s="7"/>
      <c r="B284" s="7"/>
      <c r="C284" s="7"/>
      <c r="D284" s="7"/>
      <c r="E284" s="6"/>
      <c r="F284" s="8"/>
      <c r="G284" s="55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s="2" customFormat="1" ht="15">
      <c r="A285" s="7"/>
      <c r="B285" s="7"/>
      <c r="C285" s="7"/>
      <c r="D285" s="7"/>
      <c r="E285" s="6"/>
      <c r="F285" s="8"/>
      <c r="G285" s="55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s="2" customFormat="1" ht="15">
      <c r="A286" s="7"/>
      <c r="B286" s="7"/>
      <c r="C286" s="7"/>
      <c r="D286" s="7"/>
      <c r="E286" s="6"/>
      <c r="F286" s="8"/>
      <c r="G286" s="55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s="2" customFormat="1" ht="15">
      <c r="A287" s="7"/>
      <c r="B287" s="7"/>
      <c r="C287" s="7"/>
      <c r="D287" s="7"/>
      <c r="E287" s="6"/>
      <c r="F287" s="8"/>
      <c r="G287" s="55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s="2" customFormat="1" ht="15">
      <c r="A288" s="7"/>
      <c r="B288" s="7"/>
      <c r="C288" s="7"/>
      <c r="D288" s="7"/>
      <c r="E288" s="6"/>
      <c r="F288" s="8"/>
      <c r="G288" s="55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s="2" customFormat="1" ht="15">
      <c r="A289" s="7"/>
      <c r="B289" s="7"/>
      <c r="C289" s="7"/>
      <c r="D289" s="7"/>
      <c r="E289" s="6"/>
      <c r="F289" s="8"/>
      <c r="G289" s="55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s="2" customFormat="1" ht="15">
      <c r="A290" s="7"/>
      <c r="B290" s="7"/>
      <c r="C290" s="7"/>
      <c r="D290" s="7"/>
      <c r="E290" s="6"/>
      <c r="F290" s="8"/>
      <c r="G290" s="55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s="2" customFormat="1" ht="15">
      <c r="A291" s="7"/>
      <c r="B291" s="7"/>
      <c r="C291" s="7"/>
      <c r="D291" s="7"/>
      <c r="E291" s="6"/>
      <c r="F291" s="8"/>
      <c r="G291" s="55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s="2" customFormat="1" ht="15">
      <c r="A292" s="7"/>
      <c r="B292" s="7"/>
      <c r="C292" s="7"/>
      <c r="D292" s="7"/>
      <c r="E292" s="6"/>
      <c r="F292" s="8"/>
      <c r="G292" s="55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s="2" customFormat="1" ht="15">
      <c r="A293" s="7"/>
      <c r="B293" s="7"/>
      <c r="C293" s="7"/>
      <c r="D293" s="7"/>
      <c r="E293" s="6"/>
      <c r="F293" s="8"/>
      <c r="G293" s="5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s="2" customFormat="1" ht="15">
      <c r="A294" s="7"/>
      <c r="B294" s="7"/>
      <c r="C294" s="7"/>
      <c r="D294" s="7"/>
      <c r="E294" s="6"/>
      <c r="F294" s="8"/>
      <c r="G294" s="55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s="2" customFormat="1" ht="15">
      <c r="A295" s="7"/>
      <c r="B295" s="7"/>
      <c r="C295" s="7"/>
      <c r="D295" s="7"/>
      <c r="E295" s="6"/>
      <c r="F295" s="8"/>
      <c r="G295" s="5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s="2" customFormat="1" ht="15">
      <c r="A296" s="7"/>
      <c r="B296" s="7"/>
      <c r="C296" s="7"/>
      <c r="D296" s="7"/>
      <c r="E296" s="6"/>
      <c r="F296" s="8"/>
      <c r="G296" s="55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s="2" customFormat="1" ht="15">
      <c r="A297" s="7"/>
      <c r="B297" s="7"/>
      <c r="C297" s="7"/>
      <c r="D297" s="7"/>
      <c r="E297" s="6"/>
      <c r="F297" s="8"/>
      <c r="G297" s="5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s="2" customFormat="1" ht="15">
      <c r="A298" s="7"/>
      <c r="B298" s="7"/>
      <c r="C298" s="7"/>
      <c r="D298" s="7"/>
      <c r="E298" s="6"/>
      <c r="F298" s="8"/>
      <c r="G298" s="55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s="2" customFormat="1" ht="15">
      <c r="A299" s="7"/>
      <c r="B299" s="7"/>
      <c r="C299" s="7"/>
      <c r="D299" s="7"/>
      <c r="E299" s="6"/>
      <c r="F299" s="8"/>
      <c r="G299" s="5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s="2" customFormat="1" ht="15">
      <c r="A300" s="7"/>
      <c r="B300" s="7"/>
      <c r="C300" s="7"/>
      <c r="D300" s="7"/>
      <c r="E300" s="6"/>
      <c r="F300" s="8"/>
      <c r="G300" s="55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s="2" customFormat="1" ht="15">
      <c r="A301" s="7"/>
      <c r="B301" s="7"/>
      <c r="C301" s="7"/>
      <c r="D301" s="7"/>
      <c r="E301" s="6"/>
      <c r="F301" s="8"/>
      <c r="G301" s="55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s="2" customFormat="1" ht="15">
      <c r="A302" s="7"/>
      <c r="B302" s="7"/>
      <c r="C302" s="7"/>
      <c r="D302" s="7"/>
      <c r="E302" s="6"/>
      <c r="F302" s="8"/>
      <c r="G302" s="55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s="2" customFormat="1" ht="15">
      <c r="A303" s="7"/>
      <c r="B303" s="7"/>
      <c r="C303" s="7"/>
      <c r="D303" s="7"/>
      <c r="E303" s="6"/>
      <c r="F303" s="8"/>
      <c r="G303" s="55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s="2" customFormat="1" ht="15">
      <c r="A304" s="7"/>
      <c r="B304" s="7"/>
      <c r="C304" s="7"/>
      <c r="D304" s="7"/>
      <c r="E304" s="6"/>
      <c r="F304" s="8"/>
      <c r="G304" s="55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s="2" customFormat="1" ht="15">
      <c r="A305" s="7"/>
      <c r="B305" s="7"/>
      <c r="C305" s="7"/>
      <c r="D305" s="7"/>
      <c r="E305" s="6"/>
      <c r="F305" s="8"/>
      <c r="G305" s="55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s="2" customFormat="1" ht="15">
      <c r="A306" s="7"/>
      <c r="B306" s="7"/>
      <c r="C306" s="7"/>
      <c r="D306" s="7"/>
      <c r="E306" s="6"/>
      <c r="F306" s="8"/>
      <c r="G306" s="55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s="2" customFormat="1" ht="15">
      <c r="A307" s="7"/>
      <c r="B307" s="7"/>
      <c r="C307" s="7"/>
      <c r="D307" s="7"/>
      <c r="E307" s="6"/>
      <c r="F307" s="8"/>
      <c r="G307" s="55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s="2" customFormat="1" ht="15">
      <c r="A308" s="7"/>
      <c r="B308" s="7"/>
      <c r="C308" s="7"/>
      <c r="D308" s="7"/>
      <c r="E308" s="6"/>
      <c r="F308" s="8"/>
      <c r="G308" s="55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s="2" customFormat="1" ht="15">
      <c r="A309" s="7"/>
      <c r="B309" s="7"/>
      <c r="C309" s="7"/>
      <c r="D309" s="7"/>
      <c r="E309" s="6"/>
      <c r="F309" s="8"/>
      <c r="G309" s="55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s="2" customFormat="1" ht="15">
      <c r="A310" s="7"/>
      <c r="B310" s="7"/>
      <c r="C310" s="7"/>
      <c r="D310" s="7"/>
      <c r="E310" s="6"/>
      <c r="F310" s="8"/>
      <c r="G310" s="55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s="2" customFormat="1" ht="15">
      <c r="A311" s="7"/>
      <c r="B311" s="7"/>
      <c r="C311" s="7"/>
      <c r="D311" s="7"/>
      <c r="E311" s="6"/>
      <c r="F311" s="8"/>
      <c r="G311" s="55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s="2" customFormat="1" ht="15">
      <c r="A312" s="7"/>
      <c r="B312" s="7"/>
      <c r="C312" s="7"/>
      <c r="D312" s="7"/>
      <c r="E312" s="6"/>
      <c r="F312" s="8"/>
      <c r="G312" s="55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5">
      <c r="A313" s="7"/>
      <c r="B313" s="7"/>
      <c r="C313" s="7"/>
      <c r="D313" s="7"/>
      <c r="E313" s="6"/>
      <c r="F313" s="8"/>
      <c r="G313" s="55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4"/>
      <c r="S313" s="4"/>
      <c r="T313" s="4"/>
    </row>
    <row r="314" spans="1:20" ht="15">
      <c r="A314" s="5"/>
      <c r="B314" s="5"/>
      <c r="C314" s="7"/>
      <c r="D314" s="7"/>
      <c r="E314" s="6"/>
      <c r="F314" s="8"/>
      <c r="G314" s="55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4"/>
      <c r="S314" s="4"/>
      <c r="T314" s="4"/>
    </row>
    <row r="315" spans="1:20" ht="15">
      <c r="A315" s="5"/>
      <c r="B315" s="5"/>
      <c r="C315" s="5"/>
      <c r="D315" s="5"/>
      <c r="E315" s="4"/>
      <c r="F315" s="14"/>
      <c r="G315" s="5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">
      <c r="A316" s="5"/>
      <c r="B316" s="5"/>
      <c r="C316" s="5"/>
      <c r="D316" s="5"/>
      <c r="E316" s="4"/>
      <c r="F316" s="14"/>
      <c r="G316" s="5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">
      <c r="A317" s="5"/>
      <c r="B317" s="5"/>
      <c r="C317" s="5"/>
      <c r="D317" s="5"/>
      <c r="E317" s="4"/>
      <c r="F317" s="14"/>
      <c r="G317" s="5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">
      <c r="A318" s="5"/>
      <c r="B318" s="5"/>
      <c r="C318" s="5"/>
      <c r="D318" s="5"/>
      <c r="E318" s="4"/>
      <c r="F318" s="14"/>
      <c r="G318" s="5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">
      <c r="A319" s="5"/>
      <c r="B319" s="5"/>
      <c r="C319" s="5"/>
      <c r="D319" s="5"/>
      <c r="E319" s="4"/>
      <c r="F319" s="14"/>
      <c r="G319" s="5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">
      <c r="A320" s="5"/>
      <c r="B320" s="5"/>
      <c r="C320" s="5"/>
      <c r="D320" s="5"/>
      <c r="E320" s="4"/>
      <c r="F320" s="14"/>
      <c r="G320" s="5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">
      <c r="A321" s="5"/>
      <c r="B321" s="5"/>
      <c r="C321" s="5"/>
      <c r="D321" s="5"/>
      <c r="E321" s="4"/>
      <c r="F321" s="14"/>
      <c r="G321" s="5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">
      <c r="A322" s="5"/>
      <c r="B322" s="5"/>
      <c r="C322" s="5"/>
      <c r="D322" s="5"/>
      <c r="E322" s="4"/>
      <c r="F322" s="14"/>
      <c r="G322" s="5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">
      <c r="A323" s="5"/>
      <c r="B323" s="5"/>
      <c r="C323" s="5"/>
      <c r="D323" s="5"/>
      <c r="E323" s="4"/>
      <c r="F323" s="14"/>
      <c r="G323" s="5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">
      <c r="A324" s="5"/>
      <c r="B324" s="5"/>
      <c r="C324" s="5"/>
      <c r="D324" s="5"/>
      <c r="E324" s="4"/>
      <c r="F324" s="14"/>
      <c r="G324" s="5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">
      <c r="A325" s="5"/>
      <c r="B325" s="5"/>
      <c r="C325" s="5"/>
      <c r="D325" s="5"/>
      <c r="E325" s="4"/>
      <c r="F325" s="14"/>
      <c r="G325" s="5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">
      <c r="A326" s="5"/>
      <c r="B326" s="5"/>
      <c r="C326" s="5"/>
      <c r="D326" s="5"/>
      <c r="E326" s="4"/>
      <c r="F326" s="14"/>
      <c r="G326" s="5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">
      <c r="A327" s="5"/>
      <c r="B327" s="5"/>
      <c r="C327" s="5"/>
      <c r="D327" s="5"/>
      <c r="E327" s="4"/>
      <c r="F327" s="14"/>
      <c r="G327" s="5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">
      <c r="A328" s="5"/>
      <c r="B328" s="5"/>
      <c r="C328" s="5"/>
      <c r="D328" s="5"/>
      <c r="E328" s="4"/>
      <c r="F328" s="14"/>
      <c r="G328" s="5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">
      <c r="A329" s="5"/>
      <c r="B329" s="5"/>
      <c r="C329" s="5"/>
      <c r="D329" s="5"/>
      <c r="E329" s="4"/>
      <c r="F329" s="14"/>
      <c r="G329" s="5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">
      <c r="A330" s="5"/>
      <c r="B330" s="5"/>
      <c r="C330" s="5"/>
      <c r="D330" s="5"/>
      <c r="E330" s="4"/>
      <c r="F330" s="14"/>
      <c r="G330" s="5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">
      <c r="A331" s="5"/>
      <c r="B331" s="5"/>
      <c r="C331" s="5"/>
      <c r="D331" s="5"/>
      <c r="E331" s="4"/>
      <c r="F331" s="14"/>
      <c r="G331" s="5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">
      <c r="A332" s="5"/>
      <c r="B332" s="5"/>
      <c r="C332" s="5"/>
      <c r="D332" s="5"/>
      <c r="E332" s="4"/>
      <c r="F332" s="14"/>
      <c r="G332" s="5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">
      <c r="A333" s="5"/>
      <c r="B333" s="5"/>
      <c r="C333" s="5"/>
      <c r="D333" s="5"/>
      <c r="E333" s="4"/>
      <c r="F333" s="14"/>
      <c r="G333" s="5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">
      <c r="A334" s="5"/>
      <c r="B334" s="5"/>
      <c r="C334" s="5"/>
      <c r="D334" s="5"/>
      <c r="E334" s="4"/>
      <c r="F334" s="14"/>
      <c r="G334" s="5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">
      <c r="A335" s="5"/>
      <c r="B335" s="5"/>
      <c r="C335" s="5"/>
      <c r="D335" s="5"/>
      <c r="E335" s="4"/>
      <c r="F335" s="14"/>
      <c r="G335" s="5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">
      <c r="A336" s="5"/>
      <c r="B336" s="5"/>
      <c r="C336" s="5"/>
      <c r="D336" s="5"/>
      <c r="E336" s="4"/>
      <c r="F336" s="14"/>
      <c r="G336" s="5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">
      <c r="A337" s="5"/>
      <c r="B337" s="5"/>
      <c r="C337" s="5"/>
      <c r="D337" s="5"/>
      <c r="E337" s="4"/>
      <c r="F337" s="14"/>
      <c r="G337" s="5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">
      <c r="A338" s="5"/>
      <c r="B338" s="5"/>
      <c r="C338" s="5"/>
      <c r="D338" s="5"/>
      <c r="E338" s="4"/>
      <c r="F338" s="14"/>
      <c r="G338" s="5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">
      <c r="A339" s="5"/>
      <c r="B339" s="5"/>
      <c r="C339" s="5"/>
      <c r="D339" s="5"/>
      <c r="E339" s="4"/>
      <c r="F339" s="14"/>
      <c r="G339" s="5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">
      <c r="A340" s="5"/>
      <c r="B340" s="5"/>
      <c r="C340" s="5"/>
      <c r="D340" s="5"/>
      <c r="E340" s="4"/>
      <c r="F340" s="14"/>
      <c r="G340" s="5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">
      <c r="A341" s="5"/>
      <c r="B341" s="5"/>
      <c r="C341" s="5"/>
      <c r="D341" s="5"/>
      <c r="E341" s="4"/>
      <c r="F341" s="14"/>
      <c r="G341" s="5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">
      <c r="A342" s="5"/>
      <c r="B342" s="5"/>
      <c r="C342" s="5"/>
      <c r="D342" s="5"/>
      <c r="E342" s="4"/>
      <c r="F342" s="14"/>
      <c r="G342" s="5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">
      <c r="A343" s="5"/>
      <c r="B343" s="5"/>
      <c r="C343" s="5"/>
      <c r="D343" s="5"/>
      <c r="E343" s="4"/>
      <c r="F343" s="14"/>
      <c r="G343" s="5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">
      <c r="A344" s="5"/>
      <c r="B344" s="5"/>
      <c r="C344" s="5"/>
      <c r="D344" s="5"/>
      <c r="E344" s="4"/>
      <c r="F344" s="14"/>
      <c r="G344" s="5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">
      <c r="A345" s="5"/>
      <c r="B345" s="5"/>
      <c r="C345" s="5"/>
      <c r="D345" s="5"/>
      <c r="E345" s="4"/>
      <c r="F345" s="14"/>
      <c r="G345" s="5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">
      <c r="A346" s="5"/>
      <c r="B346" s="5"/>
      <c r="C346" s="5"/>
      <c r="D346" s="5"/>
      <c r="E346" s="4"/>
      <c r="F346" s="14"/>
      <c r="G346" s="5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">
      <c r="A347" s="5"/>
      <c r="B347" s="5"/>
      <c r="C347" s="5"/>
      <c r="D347" s="5"/>
      <c r="E347" s="4"/>
      <c r="F347" s="14"/>
      <c r="G347" s="5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">
      <c r="A348" s="5"/>
      <c r="B348" s="5"/>
      <c r="C348" s="5"/>
      <c r="D348" s="5"/>
      <c r="E348" s="4"/>
      <c r="F348" s="14"/>
      <c r="G348" s="5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">
      <c r="A349" s="5"/>
      <c r="B349" s="5"/>
      <c r="C349" s="5"/>
      <c r="D349" s="5"/>
      <c r="E349" s="4"/>
      <c r="F349" s="14"/>
      <c r="G349" s="5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">
      <c r="A350" s="5"/>
      <c r="B350" s="5"/>
      <c r="C350" s="5"/>
      <c r="D350" s="5"/>
      <c r="E350" s="4"/>
      <c r="F350" s="14"/>
      <c r="G350" s="5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">
      <c r="A351" s="5"/>
      <c r="B351" s="5"/>
      <c r="C351" s="5"/>
      <c r="D351" s="5"/>
      <c r="E351" s="4"/>
      <c r="F351" s="14"/>
      <c r="G351" s="5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">
      <c r="A352" s="5"/>
      <c r="B352" s="5"/>
      <c r="C352" s="5"/>
      <c r="D352" s="5"/>
      <c r="E352" s="4"/>
      <c r="F352" s="14"/>
      <c r="G352" s="5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">
      <c r="A353" s="5"/>
      <c r="B353" s="5"/>
      <c r="C353" s="5"/>
      <c r="D353" s="5"/>
      <c r="E353" s="4"/>
      <c r="F353" s="14"/>
      <c r="G353" s="5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">
      <c r="A354" s="5"/>
      <c r="B354" s="5"/>
      <c r="C354" s="5"/>
      <c r="D354" s="5"/>
      <c r="E354" s="4"/>
      <c r="F354" s="14"/>
      <c r="G354" s="5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">
      <c r="A355" s="5"/>
      <c r="B355" s="5"/>
      <c r="C355" s="5"/>
      <c r="D355" s="5"/>
      <c r="E355" s="4"/>
      <c r="F355" s="14"/>
      <c r="G355" s="5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">
      <c r="A356" s="5"/>
      <c r="B356" s="5"/>
      <c r="C356" s="5"/>
      <c r="D356" s="5"/>
      <c r="E356" s="4"/>
      <c r="F356" s="14"/>
      <c r="G356" s="5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">
      <c r="A357" s="5"/>
      <c r="B357" s="5"/>
      <c r="C357" s="5"/>
      <c r="D357" s="5"/>
      <c r="E357" s="4"/>
      <c r="F357" s="14"/>
      <c r="G357" s="5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">
      <c r="A358" s="5"/>
      <c r="B358" s="5"/>
      <c r="C358" s="5"/>
      <c r="D358" s="5"/>
      <c r="E358" s="4"/>
      <c r="F358" s="14"/>
      <c r="G358" s="5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">
      <c r="A359" s="5"/>
      <c r="B359" s="5"/>
      <c r="C359" s="5"/>
      <c r="D359" s="5"/>
      <c r="E359" s="4"/>
      <c r="F359" s="14"/>
      <c r="G359" s="5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">
      <c r="A360" s="5"/>
      <c r="B360" s="5"/>
      <c r="C360" s="5"/>
      <c r="D360" s="5"/>
      <c r="E360" s="4"/>
      <c r="F360" s="14"/>
      <c r="G360" s="5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">
      <c r="A361" s="5"/>
      <c r="B361" s="5"/>
      <c r="C361" s="5"/>
      <c r="D361" s="5"/>
      <c r="E361" s="4"/>
      <c r="F361" s="14"/>
      <c r="G361" s="5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">
      <c r="A362" s="5"/>
      <c r="B362" s="5"/>
      <c r="C362" s="5"/>
      <c r="D362" s="5"/>
      <c r="E362" s="4"/>
      <c r="F362" s="14"/>
      <c r="G362" s="5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">
      <c r="A363" s="5"/>
      <c r="B363" s="5"/>
      <c r="C363" s="5"/>
      <c r="D363" s="5"/>
      <c r="E363" s="4"/>
      <c r="F363" s="14"/>
      <c r="G363" s="5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">
      <c r="A364" s="5"/>
      <c r="B364" s="5"/>
      <c r="C364" s="5"/>
      <c r="D364" s="5"/>
      <c r="E364" s="4"/>
      <c r="F364" s="14"/>
      <c r="G364" s="5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">
      <c r="A365" s="5"/>
      <c r="B365" s="5"/>
      <c r="C365" s="5"/>
      <c r="D365" s="5"/>
      <c r="E365" s="4"/>
      <c r="F365" s="14"/>
      <c r="G365" s="5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">
      <c r="A366" s="5"/>
      <c r="B366" s="5"/>
      <c r="C366" s="5"/>
      <c r="D366" s="5"/>
      <c r="E366" s="4"/>
      <c r="F366" s="14"/>
      <c r="G366" s="5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">
      <c r="A367" s="5"/>
      <c r="B367" s="5"/>
      <c r="C367" s="5"/>
      <c r="D367" s="5"/>
      <c r="E367" s="4"/>
      <c r="F367" s="14"/>
      <c r="G367" s="5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">
      <c r="A368" s="5"/>
      <c r="B368" s="5"/>
      <c r="C368" s="5"/>
      <c r="D368" s="5"/>
      <c r="E368" s="4"/>
      <c r="F368" s="14"/>
      <c r="G368" s="5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">
      <c r="A369" s="5"/>
      <c r="B369" s="5"/>
      <c r="C369" s="5"/>
      <c r="D369" s="5"/>
      <c r="E369" s="4"/>
      <c r="F369" s="14"/>
      <c r="G369" s="5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">
      <c r="A370" s="5"/>
      <c r="B370" s="5"/>
      <c r="C370" s="5"/>
      <c r="D370" s="5"/>
      <c r="E370" s="4"/>
      <c r="F370" s="14"/>
      <c r="G370" s="5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">
      <c r="A371" s="5"/>
      <c r="B371" s="5"/>
      <c r="C371" s="5"/>
      <c r="D371" s="5"/>
      <c r="E371" s="4"/>
      <c r="F371" s="14"/>
      <c r="G371" s="5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">
      <c r="A372" s="5"/>
      <c r="B372" s="5"/>
      <c r="C372" s="5"/>
      <c r="D372" s="5"/>
      <c r="E372" s="4"/>
      <c r="F372" s="14"/>
      <c r="G372" s="5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">
      <c r="A373" s="5"/>
      <c r="B373" s="5"/>
      <c r="C373" s="5"/>
      <c r="D373" s="5"/>
      <c r="E373" s="4"/>
      <c r="F373" s="14"/>
      <c r="G373" s="5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">
      <c r="A374" s="5"/>
      <c r="B374" s="5"/>
      <c r="C374" s="5"/>
      <c r="D374" s="5"/>
      <c r="E374" s="4"/>
      <c r="F374" s="14"/>
      <c r="G374" s="5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">
      <c r="A375" s="5"/>
      <c r="B375" s="5"/>
      <c r="C375" s="5"/>
      <c r="D375" s="5"/>
      <c r="E375" s="4"/>
      <c r="F375" s="14"/>
      <c r="G375" s="5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">
      <c r="A376" s="5"/>
      <c r="B376" s="5"/>
      <c r="C376" s="5"/>
      <c r="D376" s="5"/>
      <c r="E376" s="4"/>
      <c r="F376" s="14"/>
      <c r="G376" s="5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">
      <c r="A377" s="5"/>
      <c r="B377" s="5"/>
      <c r="C377" s="5"/>
      <c r="D377" s="5"/>
      <c r="E377" s="4"/>
      <c r="F377" s="14"/>
      <c r="G377" s="5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">
      <c r="A378" s="5"/>
      <c r="B378" s="5"/>
      <c r="C378" s="5"/>
      <c r="D378" s="5"/>
      <c r="E378" s="4"/>
      <c r="F378" s="14"/>
      <c r="G378" s="5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">
      <c r="A379" s="5"/>
      <c r="B379" s="5"/>
      <c r="C379" s="5"/>
      <c r="D379" s="5"/>
      <c r="E379" s="4"/>
      <c r="F379" s="14"/>
      <c r="G379" s="5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">
      <c r="A380" s="5"/>
      <c r="B380" s="5"/>
      <c r="C380" s="5"/>
      <c r="D380" s="5"/>
      <c r="E380" s="4"/>
      <c r="F380" s="14"/>
      <c r="G380" s="5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">
      <c r="A381" s="5"/>
      <c r="B381" s="5"/>
      <c r="C381" s="5"/>
      <c r="D381" s="5"/>
      <c r="E381" s="4"/>
      <c r="F381" s="14"/>
      <c r="G381" s="5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">
      <c r="A382" s="5"/>
      <c r="B382" s="5"/>
      <c r="C382" s="5"/>
      <c r="D382" s="5"/>
      <c r="E382" s="4"/>
      <c r="F382" s="14"/>
      <c r="G382" s="5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">
      <c r="A383" s="5"/>
      <c r="B383" s="5"/>
      <c r="C383" s="5"/>
      <c r="D383" s="5"/>
      <c r="E383" s="4"/>
      <c r="F383" s="14"/>
      <c r="G383" s="5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">
      <c r="A384" s="5"/>
      <c r="B384" s="5"/>
      <c r="C384" s="5"/>
      <c r="D384" s="5"/>
      <c r="E384" s="4"/>
      <c r="F384" s="14"/>
      <c r="G384" s="5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">
      <c r="A385" s="5"/>
      <c r="B385" s="5"/>
      <c r="C385" s="5"/>
      <c r="D385" s="5"/>
      <c r="E385" s="4"/>
      <c r="F385" s="14"/>
      <c r="G385" s="5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5">
      <c r="A386" s="5"/>
      <c r="B386" s="5"/>
      <c r="C386" s="5"/>
      <c r="D386" s="5"/>
      <c r="E386" s="4"/>
      <c r="F386" s="14"/>
      <c r="G386" s="5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5">
      <c r="A387" s="5"/>
      <c r="B387" s="5"/>
      <c r="C387" s="5"/>
      <c r="D387" s="5"/>
      <c r="E387" s="4"/>
      <c r="F387" s="14"/>
      <c r="G387" s="5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5">
      <c r="A388" s="5"/>
      <c r="B388" s="5"/>
      <c r="C388" s="5"/>
      <c r="D388" s="5"/>
      <c r="E388" s="4"/>
      <c r="F388" s="14"/>
      <c r="G388" s="5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5">
      <c r="A389" s="5"/>
      <c r="B389" s="5"/>
      <c r="C389" s="5"/>
      <c r="D389" s="5"/>
      <c r="E389" s="4"/>
      <c r="F389" s="14"/>
      <c r="G389" s="5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5">
      <c r="A390" s="5"/>
      <c r="B390" s="5"/>
      <c r="C390" s="5"/>
      <c r="D390" s="5"/>
      <c r="E390" s="4"/>
      <c r="F390" s="14"/>
      <c r="G390" s="5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5">
      <c r="A391" s="5"/>
      <c r="B391" s="5"/>
      <c r="C391" s="5"/>
      <c r="D391" s="5"/>
      <c r="E391" s="4"/>
      <c r="F391" s="14"/>
      <c r="G391" s="5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5">
      <c r="A392" s="5"/>
      <c r="B392" s="5"/>
      <c r="C392" s="5"/>
      <c r="D392" s="5"/>
      <c r="E392" s="4"/>
      <c r="F392" s="14"/>
      <c r="G392" s="5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5">
      <c r="A393" s="5"/>
      <c r="B393" s="5"/>
      <c r="C393" s="5"/>
      <c r="D393" s="5"/>
      <c r="E393" s="4"/>
      <c r="F393" s="14"/>
      <c r="G393" s="5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17" ht="15">
      <c r="A394" s="5"/>
      <c r="B394" s="5"/>
      <c r="C394" s="5"/>
      <c r="D394" s="5"/>
      <c r="E394" s="4"/>
      <c r="F394" s="14"/>
      <c r="G394" s="56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3:17" ht="15">
      <c r="C395" s="5"/>
      <c r="D395" s="5"/>
      <c r="E395" s="4"/>
      <c r="F395" s="14"/>
      <c r="G395" s="56"/>
      <c r="H395" s="4"/>
      <c r="I395" s="4"/>
      <c r="J395" s="4"/>
      <c r="K395" s="4"/>
      <c r="L395" s="4"/>
      <c r="M395" s="4"/>
      <c r="N395" s="4"/>
      <c r="O395" s="4"/>
      <c r="P395" s="4"/>
      <c r="Q395" s="4"/>
    </row>
  </sheetData>
  <sheetProtection/>
  <mergeCells count="97">
    <mergeCell ref="B176:B180"/>
    <mergeCell ref="B164:B165"/>
    <mergeCell ref="D43:E43"/>
    <mergeCell ref="D85:E85"/>
    <mergeCell ref="A37:A154"/>
    <mergeCell ref="C113:C120"/>
    <mergeCell ref="C122:C127"/>
    <mergeCell ref="D108:E108"/>
    <mergeCell ref="D57:E57"/>
    <mergeCell ref="D92:E92"/>
    <mergeCell ref="B6:E6"/>
    <mergeCell ref="D36:E36"/>
    <mergeCell ref="D7:E7"/>
    <mergeCell ref="D8:E8"/>
    <mergeCell ref="D38:E38"/>
    <mergeCell ref="A156:A158"/>
    <mergeCell ref="D53:E53"/>
    <mergeCell ref="D40:E40"/>
    <mergeCell ref="C101:C107"/>
    <mergeCell ref="D100:E100"/>
    <mergeCell ref="A1:Q1"/>
    <mergeCell ref="H2:J2"/>
    <mergeCell ref="B5:C5"/>
    <mergeCell ref="D90:E90"/>
    <mergeCell ref="D91:E91"/>
    <mergeCell ref="D18:E18"/>
    <mergeCell ref="D19:E19"/>
    <mergeCell ref="D20:E20"/>
    <mergeCell ref="D34:E34"/>
    <mergeCell ref="D28:E28"/>
    <mergeCell ref="A182:Q183"/>
    <mergeCell ref="D37:E37"/>
    <mergeCell ref="D47:E47"/>
    <mergeCell ref="D94:E94"/>
    <mergeCell ref="D96:E96"/>
    <mergeCell ref="B146:B152"/>
    <mergeCell ref="D93:E93"/>
    <mergeCell ref="D112:E112"/>
    <mergeCell ref="D87:E87"/>
    <mergeCell ref="D69:E69"/>
    <mergeCell ref="B37:B88"/>
    <mergeCell ref="D88:E88"/>
    <mergeCell ref="D54:E54"/>
    <mergeCell ref="D55:E55"/>
    <mergeCell ref="D95:E95"/>
    <mergeCell ref="D89:E89"/>
    <mergeCell ref="D44:E44"/>
    <mergeCell ref="D45:E45"/>
    <mergeCell ref="D46:E46"/>
    <mergeCell ref="D48:E48"/>
    <mergeCell ref="B89:B142"/>
    <mergeCell ref="D76:E76"/>
    <mergeCell ref="D75:E75"/>
    <mergeCell ref="D121:E121"/>
    <mergeCell ref="D2:E4"/>
    <mergeCell ref="A2:C4"/>
    <mergeCell ref="B7:B27"/>
    <mergeCell ref="B28:B33"/>
    <mergeCell ref="A6:A34"/>
    <mergeCell ref="D128:E128"/>
    <mergeCell ref="D154:E154"/>
    <mergeCell ref="D74:E74"/>
    <mergeCell ref="D70:E70"/>
    <mergeCell ref="D5:E5"/>
    <mergeCell ref="J3:J4"/>
    <mergeCell ref="K2:O2"/>
    <mergeCell ref="K3:O3"/>
    <mergeCell ref="B35:E35"/>
    <mergeCell ref="D39:E39"/>
    <mergeCell ref="D64:E64"/>
    <mergeCell ref="Q3:Q4"/>
    <mergeCell ref="P3:P4"/>
    <mergeCell ref="H3:I3"/>
    <mergeCell ref="G2:G4"/>
    <mergeCell ref="F2:F4"/>
    <mergeCell ref="D146:E146"/>
    <mergeCell ref="D49:E49"/>
    <mergeCell ref="D52:E52"/>
    <mergeCell ref="D14:E14"/>
    <mergeCell ref="D15:E15"/>
    <mergeCell ref="A160:A181"/>
    <mergeCell ref="D159:E159"/>
    <mergeCell ref="D160:E160"/>
    <mergeCell ref="D161:E161"/>
    <mergeCell ref="D162:E162"/>
    <mergeCell ref="D163:E163"/>
    <mergeCell ref="D164:E164"/>
    <mergeCell ref="D181:E181"/>
    <mergeCell ref="D165:E165"/>
    <mergeCell ref="B166:B173"/>
    <mergeCell ref="D166:E166"/>
    <mergeCell ref="D167:E167"/>
    <mergeCell ref="D168:E168"/>
    <mergeCell ref="D174:E174"/>
    <mergeCell ref="D175:E175"/>
    <mergeCell ref="D155:E155"/>
    <mergeCell ref="D158:E158"/>
  </mergeCells>
  <printOptions/>
  <pageMargins left="0.7" right="0.7" top="0.3" bottom="0.75" header="0.3" footer="0.3"/>
  <pageSetup orientation="landscape" paperSize="9" scale="90" r:id="rId1"/>
  <headerFooter>
    <oddFooter>&amp;CPagina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9" sqref="Q9"/>
    </sheetView>
  </sheetViews>
  <sheetFormatPr defaultColWidth="9.140625" defaultRowHeight="15"/>
  <cols>
    <col min="2" max="2" width="21.421875" style="0" customWidth="1"/>
    <col min="3" max="3" width="3.8515625" style="0" customWidth="1"/>
    <col min="4" max="13" width="8.7109375" style="0" customWidth="1"/>
  </cols>
  <sheetData/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T21" sqref="T21"/>
    </sheetView>
  </sheetViews>
  <sheetFormatPr defaultColWidth="9.140625" defaultRowHeight="15"/>
  <cols>
    <col min="1" max="1" width="9.140625" style="0" hidden="1" customWidth="1"/>
    <col min="2" max="2" width="9.140625" style="0" customWidth="1"/>
    <col min="4" max="4" width="24.28125" style="0" customWidth="1"/>
    <col min="5" max="5" width="2.8515625" style="237" customWidth="1"/>
    <col min="6" max="15" width="7.57421875" style="0" customWidth="1"/>
  </cols>
  <sheetData/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8515625" style="0" customWidth="1"/>
    <col min="2" max="2" width="33.00390625" style="0" customWidth="1"/>
    <col min="7" max="7" width="9.8515625" style="0" customWidth="1"/>
  </cols>
  <sheetData>
    <row r="1" spans="1:8" ht="47.25" customHeight="1">
      <c r="A1" s="369" t="s">
        <v>362</v>
      </c>
      <c r="B1" s="369"/>
      <c r="C1" s="369"/>
      <c r="D1" s="369"/>
      <c r="E1" s="369"/>
      <c r="F1" s="369"/>
      <c r="G1" s="369"/>
      <c r="H1" s="235" t="s">
        <v>403</v>
      </c>
    </row>
    <row r="2" spans="1:8" s="1" customFormat="1" ht="28.5" customHeight="1">
      <c r="A2" s="372" t="s">
        <v>151</v>
      </c>
      <c r="B2" s="372" t="s">
        <v>152</v>
      </c>
      <c r="C2" s="370" t="s">
        <v>434</v>
      </c>
      <c r="D2" s="371"/>
      <c r="E2" s="10" t="s">
        <v>2</v>
      </c>
      <c r="F2" s="370" t="s">
        <v>435</v>
      </c>
      <c r="G2" s="371"/>
      <c r="H2" s="16" t="s">
        <v>2</v>
      </c>
    </row>
    <row r="3" spans="1:8" s="1" customFormat="1" ht="28.5">
      <c r="A3" s="373"/>
      <c r="B3" s="373"/>
      <c r="C3" s="10" t="s">
        <v>54</v>
      </c>
      <c r="D3" s="10" t="s">
        <v>153</v>
      </c>
      <c r="E3" s="10" t="s">
        <v>361</v>
      </c>
      <c r="F3" s="10" t="s">
        <v>393</v>
      </c>
      <c r="G3" s="10" t="s">
        <v>392</v>
      </c>
      <c r="H3" s="16" t="s">
        <v>307</v>
      </c>
    </row>
    <row r="4" spans="1:8" s="1" customFormat="1" ht="15">
      <c r="A4" s="10">
        <v>0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6">
        <v>7</v>
      </c>
    </row>
    <row r="5" spans="1:8" ht="29.25">
      <c r="A5" s="88" t="s">
        <v>365</v>
      </c>
      <c r="B5" s="11" t="s">
        <v>367</v>
      </c>
      <c r="C5" s="24">
        <f>C6+C7+C8</f>
        <v>5659</v>
      </c>
      <c r="D5" s="24">
        <f>'Ind_detaliati_Anexa 2'!G6</f>
        <v>6151</v>
      </c>
      <c r="E5" s="18">
        <f>D5/C5</f>
        <v>1.0869411556812159</v>
      </c>
      <c r="F5" s="23">
        <v>6637</v>
      </c>
      <c r="G5" s="24">
        <f>SUM(G6:G8)</f>
        <v>6637</v>
      </c>
      <c r="H5" s="104">
        <f>G5/F5</f>
        <v>1</v>
      </c>
    </row>
    <row r="6" spans="1:8" ht="24" customHeight="1">
      <c r="A6" s="11">
        <v>1</v>
      </c>
      <c r="B6" s="11" t="s">
        <v>364</v>
      </c>
      <c r="C6" s="24">
        <v>5659</v>
      </c>
      <c r="D6" s="24">
        <f>'Ind_detaliati_Anexa 2'!G7</f>
        <v>6151</v>
      </c>
      <c r="E6" s="18">
        <f>D6/C6</f>
        <v>1.0869411556812159</v>
      </c>
      <c r="F6" s="23">
        <v>6637</v>
      </c>
      <c r="G6" s="24">
        <f>'Ind_detaliati_Anexa 2'!J7</f>
        <v>6637</v>
      </c>
      <c r="H6" s="104">
        <f>G6/F6</f>
        <v>1</v>
      </c>
    </row>
    <row r="7" spans="1:8" ht="27.75" customHeight="1">
      <c r="A7" s="11">
        <v>2</v>
      </c>
      <c r="B7" s="11" t="s">
        <v>5</v>
      </c>
      <c r="C7" s="24">
        <v>0</v>
      </c>
      <c r="D7" s="24">
        <v>0</v>
      </c>
      <c r="E7" s="18">
        <v>0</v>
      </c>
      <c r="F7" s="23">
        <v>0</v>
      </c>
      <c r="G7" s="24">
        <v>0</v>
      </c>
      <c r="H7" s="104">
        <v>0</v>
      </c>
    </row>
    <row r="8" spans="1:8" ht="15">
      <c r="A8" s="12">
        <v>3</v>
      </c>
      <c r="B8" s="11" t="s">
        <v>84</v>
      </c>
      <c r="C8" s="103">
        <v>0</v>
      </c>
      <c r="D8" s="103">
        <v>0</v>
      </c>
      <c r="E8" s="18">
        <v>0</v>
      </c>
      <c r="F8" s="105">
        <v>0</v>
      </c>
      <c r="G8" s="103">
        <v>0</v>
      </c>
      <c r="H8" s="104">
        <v>0</v>
      </c>
    </row>
    <row r="10" spans="1:8" ht="15">
      <c r="A10" s="374" t="s">
        <v>363</v>
      </c>
      <c r="B10" s="375"/>
      <c r="C10" s="375"/>
      <c r="D10" s="375"/>
      <c r="E10" s="375"/>
      <c r="F10" s="375"/>
      <c r="G10" s="375"/>
      <c r="H10" s="375"/>
    </row>
    <row r="11" spans="1:8" ht="33" customHeight="1">
      <c r="A11" s="375"/>
      <c r="B11" s="375"/>
      <c r="C11" s="375"/>
      <c r="D11" s="375"/>
      <c r="E11" s="375"/>
      <c r="F11" s="375"/>
      <c r="G11" s="375"/>
      <c r="H11" s="375"/>
    </row>
    <row r="12" spans="1:8" ht="15" customHeight="1">
      <c r="A12" s="367" t="s">
        <v>432</v>
      </c>
      <c r="B12" s="368"/>
      <c r="C12" s="368"/>
      <c r="D12" s="368"/>
      <c r="E12" s="368"/>
      <c r="F12" s="368"/>
      <c r="G12" s="368"/>
      <c r="H12" s="368"/>
    </row>
    <row r="13" spans="1:8" ht="25.5" customHeight="1">
      <c r="A13" s="368"/>
      <c r="B13" s="368"/>
      <c r="C13" s="368"/>
      <c r="D13" s="368"/>
      <c r="E13" s="368"/>
      <c r="F13" s="368"/>
      <c r="G13" s="368"/>
      <c r="H13" s="368"/>
    </row>
    <row r="14" spans="1:9" ht="15">
      <c r="A14" s="27" t="s">
        <v>408</v>
      </c>
      <c r="B14" s="26"/>
      <c r="C14" s="2"/>
      <c r="D14" s="26"/>
      <c r="E14" s="366" t="s">
        <v>433</v>
      </c>
      <c r="F14" s="366"/>
      <c r="G14" s="366"/>
      <c r="H14" s="366"/>
      <c r="I14" s="2"/>
    </row>
    <row r="17" ht="15">
      <c r="E17" t="s">
        <v>366</v>
      </c>
    </row>
  </sheetData>
  <sheetProtection/>
  <mergeCells count="8">
    <mergeCell ref="E14:H14"/>
    <mergeCell ref="A12:H13"/>
    <mergeCell ref="A1:G1"/>
    <mergeCell ref="C2:D2"/>
    <mergeCell ref="B2:B3"/>
    <mergeCell ref="A2:A3"/>
    <mergeCell ref="F2:G2"/>
    <mergeCell ref="A10:H11"/>
  </mergeCells>
  <printOptions/>
  <pageMargins left="0.7" right="0.7" top="0.75" bottom="0.75" header="0.3" footer="0.3"/>
  <pageSetup orientation="landscape" paperSize="9" r:id="rId1"/>
  <headerFooter>
    <oddHeader>&amp;LSC APOLLO ECOTERM SRL
CUI  RO 27312152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41.7109375" style="0" customWidth="1"/>
    <col min="3" max="3" width="12.00390625" style="0" customWidth="1"/>
    <col min="7" max="7" width="11.28125" style="0" customWidth="1"/>
  </cols>
  <sheetData>
    <row r="1" spans="1:11" ht="52.5" customHeight="1">
      <c r="A1" s="236" t="s">
        <v>404</v>
      </c>
      <c r="B1" s="236"/>
      <c r="C1" s="236"/>
      <c r="D1" s="236"/>
      <c r="E1" s="236"/>
      <c r="F1" s="236"/>
      <c r="G1" s="236"/>
      <c r="H1" s="236"/>
      <c r="I1" s="236"/>
      <c r="J1" s="376" t="s">
        <v>405</v>
      </c>
      <c r="K1" s="376"/>
    </row>
    <row r="2" spans="1:11" s="9" customFormat="1" ht="15">
      <c r="A2" s="372" t="s">
        <v>160</v>
      </c>
      <c r="B2" s="372" t="s">
        <v>161</v>
      </c>
      <c r="C2" s="372" t="s">
        <v>162</v>
      </c>
      <c r="D2" s="370" t="s">
        <v>424</v>
      </c>
      <c r="E2" s="378"/>
      <c r="F2" s="260" t="s">
        <v>425</v>
      </c>
      <c r="G2" s="261"/>
      <c r="H2" s="370" t="s">
        <v>411</v>
      </c>
      <c r="I2" s="378"/>
      <c r="J2" s="370" t="s">
        <v>426</v>
      </c>
      <c r="K2" s="378"/>
    </row>
    <row r="3" spans="1:11" s="9" customFormat="1" ht="15">
      <c r="A3" s="377"/>
      <c r="B3" s="377"/>
      <c r="C3" s="377"/>
      <c r="D3" s="370" t="s">
        <v>55</v>
      </c>
      <c r="E3" s="378"/>
      <c r="F3" s="260" t="s">
        <v>398</v>
      </c>
      <c r="G3" s="261"/>
      <c r="H3" s="370" t="s">
        <v>165</v>
      </c>
      <c r="I3" s="378"/>
      <c r="J3" s="370" t="s">
        <v>165</v>
      </c>
      <c r="K3" s="378"/>
    </row>
    <row r="4" spans="1:11" s="9" customFormat="1" ht="30">
      <c r="A4" s="373"/>
      <c r="B4" s="373"/>
      <c r="C4" s="373"/>
      <c r="D4" s="10" t="s">
        <v>163</v>
      </c>
      <c r="E4" s="10" t="s">
        <v>246</v>
      </c>
      <c r="F4" s="185" t="s">
        <v>164</v>
      </c>
      <c r="G4" s="185" t="s">
        <v>246</v>
      </c>
      <c r="H4" s="10" t="s">
        <v>164</v>
      </c>
      <c r="I4" s="87" t="s">
        <v>246</v>
      </c>
      <c r="J4" s="10" t="s">
        <v>164</v>
      </c>
      <c r="K4" s="87" t="s">
        <v>246</v>
      </c>
    </row>
    <row r="5" spans="1:11" s="6" customFormat="1" ht="30">
      <c r="A5" s="185" t="s">
        <v>166</v>
      </c>
      <c r="B5" s="19" t="s">
        <v>167</v>
      </c>
      <c r="C5" s="19"/>
      <c r="D5" s="19"/>
      <c r="E5" s="19"/>
      <c r="F5" s="19" t="s">
        <v>179</v>
      </c>
      <c r="G5" s="19" t="s">
        <v>179</v>
      </c>
      <c r="H5" s="19"/>
      <c r="I5" s="19"/>
      <c r="J5" s="19"/>
      <c r="K5" s="19"/>
    </row>
    <row r="6" spans="1:11" s="6" customFormat="1" ht="45">
      <c r="A6" s="223">
        <v>1</v>
      </c>
      <c r="B6" s="224" t="s">
        <v>397</v>
      </c>
      <c r="C6" s="224" t="s">
        <v>439</v>
      </c>
      <c r="D6" s="223" t="s">
        <v>170</v>
      </c>
      <c r="E6" s="223" t="s">
        <v>170</v>
      </c>
      <c r="F6" s="224"/>
      <c r="G6" s="224">
        <v>-150</v>
      </c>
      <c r="H6" s="224"/>
      <c r="I6" s="224"/>
      <c r="J6" s="224"/>
      <c r="K6" s="224"/>
    </row>
    <row r="7" spans="1:11" s="6" customFormat="1" ht="60">
      <c r="A7" s="223">
        <v>2</v>
      </c>
      <c r="B7" s="224" t="s">
        <v>399</v>
      </c>
      <c r="C7" s="224" t="s">
        <v>440</v>
      </c>
      <c r="D7" s="223" t="s">
        <v>170</v>
      </c>
      <c r="E7" s="223" t="s">
        <v>170</v>
      </c>
      <c r="F7" s="224"/>
      <c r="G7" s="224">
        <v>-8</v>
      </c>
      <c r="H7" s="224"/>
      <c r="I7" s="224"/>
      <c r="J7" s="224"/>
      <c r="K7" s="224"/>
    </row>
    <row r="8" spans="1:11" s="6" customFormat="1" ht="14.25">
      <c r="A8" s="10">
        <v>3</v>
      </c>
      <c r="B8" s="11" t="s">
        <v>168</v>
      </c>
      <c r="C8" s="11"/>
      <c r="D8" s="10" t="s">
        <v>170</v>
      </c>
      <c r="E8" s="10" t="s">
        <v>170</v>
      </c>
      <c r="F8" s="11"/>
      <c r="G8" s="11"/>
      <c r="H8" s="11"/>
      <c r="I8" s="11"/>
      <c r="J8" s="11"/>
      <c r="K8" s="11"/>
    </row>
    <row r="9" spans="1:11" s="6" customFormat="1" ht="15">
      <c r="A9" s="225">
        <v>4</v>
      </c>
      <c r="B9" s="225" t="s">
        <v>169</v>
      </c>
      <c r="C9" s="226"/>
      <c r="D9" s="225" t="s">
        <v>170</v>
      </c>
      <c r="E9" s="225" t="s">
        <v>170</v>
      </c>
      <c r="F9" s="226">
        <f>SUM(F6:F7)</f>
        <v>0</v>
      </c>
      <c r="G9" s="226">
        <f>SUM(G6:G8)</f>
        <v>-158</v>
      </c>
      <c r="H9" s="226"/>
      <c r="I9" s="226"/>
      <c r="J9" s="226"/>
      <c r="K9" s="226"/>
    </row>
    <row r="10" spans="1:11" s="6" customFormat="1" ht="28.5">
      <c r="A10" s="10" t="s">
        <v>171</v>
      </c>
      <c r="B10" s="11" t="s">
        <v>172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s="6" customFormat="1" ht="14.25">
      <c r="A11" s="10">
        <v>1</v>
      </c>
      <c r="B11" s="11" t="s">
        <v>173</v>
      </c>
      <c r="C11" s="11"/>
      <c r="D11" s="10" t="s">
        <v>170</v>
      </c>
      <c r="E11" s="10" t="s">
        <v>170</v>
      </c>
      <c r="F11" s="11"/>
      <c r="G11" s="11"/>
      <c r="H11" s="11"/>
      <c r="I11" s="11"/>
      <c r="J11" s="11"/>
      <c r="K11" s="11"/>
    </row>
    <row r="12" spans="1:11" s="6" customFormat="1" ht="14.25">
      <c r="A12" s="10">
        <v>2</v>
      </c>
      <c r="B12" s="11" t="s">
        <v>174</v>
      </c>
      <c r="C12" s="11"/>
      <c r="D12" s="10" t="s">
        <v>170</v>
      </c>
      <c r="E12" s="10" t="s">
        <v>170</v>
      </c>
      <c r="F12" s="11"/>
      <c r="G12" s="11"/>
      <c r="H12" s="11"/>
      <c r="I12" s="11"/>
      <c r="J12" s="11"/>
      <c r="K12" s="11"/>
    </row>
    <row r="13" spans="1:11" s="6" customFormat="1" ht="14.25">
      <c r="A13" s="10">
        <v>3</v>
      </c>
      <c r="B13" s="11" t="s">
        <v>175</v>
      </c>
      <c r="C13" s="11"/>
      <c r="D13" s="10" t="s">
        <v>170</v>
      </c>
      <c r="E13" s="10" t="s">
        <v>170</v>
      </c>
      <c r="F13" s="11"/>
      <c r="G13" s="11"/>
      <c r="H13" s="11"/>
      <c r="I13" s="11"/>
      <c r="J13" s="11"/>
      <c r="K13" s="11"/>
    </row>
    <row r="14" spans="1:11" s="6" customFormat="1" ht="14.25">
      <c r="A14" s="10">
        <v>4</v>
      </c>
      <c r="B14" s="10" t="s">
        <v>176</v>
      </c>
      <c r="C14" s="11"/>
      <c r="D14" s="10" t="s">
        <v>170</v>
      </c>
      <c r="E14" s="10" t="s">
        <v>170</v>
      </c>
      <c r="F14" s="11"/>
      <c r="G14" s="11"/>
      <c r="H14" s="11"/>
      <c r="I14" s="11"/>
      <c r="J14" s="11"/>
      <c r="K14" s="11"/>
    </row>
    <row r="15" spans="1:11" s="6" customFormat="1" ht="28.5">
      <c r="A15" s="10" t="s">
        <v>178</v>
      </c>
      <c r="B15" s="10" t="s">
        <v>177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s="6" customFormat="1" ht="14.25">
      <c r="A16" s="327" t="s">
        <v>437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</row>
    <row r="17" spans="1:11" s="6" customFormat="1" ht="14.25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 s="6" customFormat="1" ht="14.25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</row>
    <row r="19" spans="1:10" s="6" customFormat="1" ht="18" customHeight="1">
      <c r="A19" s="9"/>
      <c r="B19" s="6" t="s">
        <v>409</v>
      </c>
      <c r="G19" s="366" t="s">
        <v>436</v>
      </c>
      <c r="H19" s="366"/>
      <c r="I19" s="366"/>
      <c r="J19" s="366"/>
    </row>
    <row r="20" s="6" customFormat="1" ht="14.25">
      <c r="A20" s="9"/>
    </row>
    <row r="21" s="6" customFormat="1" ht="14.25">
      <c r="A21" s="9"/>
    </row>
    <row r="22" s="6" customFormat="1" ht="14.25">
      <c r="A22" s="9"/>
    </row>
    <row r="23" s="6" customFormat="1" ht="14.25">
      <c r="A23" s="9"/>
    </row>
    <row r="24" s="6" customFormat="1" ht="14.25">
      <c r="A24" s="9"/>
    </row>
    <row r="25" s="6" customFormat="1" ht="14.25">
      <c r="A25" s="9"/>
    </row>
    <row r="26" s="6" customFormat="1" ht="14.25">
      <c r="A26" s="9"/>
    </row>
    <row r="27" s="6" customFormat="1" ht="14.25">
      <c r="A27" s="9"/>
    </row>
    <row r="28" s="6" customFormat="1" ht="14.25">
      <c r="A28" s="9"/>
    </row>
    <row r="29" s="6" customFormat="1" ht="14.25">
      <c r="A29" s="9"/>
    </row>
    <row r="30" s="6" customFormat="1" ht="14.25">
      <c r="A30" s="9"/>
    </row>
  </sheetData>
  <sheetProtection/>
  <mergeCells count="14">
    <mergeCell ref="G19:J19"/>
    <mergeCell ref="H3:I3"/>
    <mergeCell ref="J2:K2"/>
    <mergeCell ref="J3:K3"/>
    <mergeCell ref="A16:K18"/>
    <mergeCell ref="J1:K1"/>
    <mergeCell ref="A2:A4"/>
    <mergeCell ref="B2:B4"/>
    <mergeCell ref="C2:C4"/>
    <mergeCell ref="D2:E2"/>
    <mergeCell ref="D3:E3"/>
    <mergeCell ref="F2:G2"/>
    <mergeCell ref="F3:G3"/>
    <mergeCell ref="H2:I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M76" sqref="M76"/>
    </sheetView>
  </sheetViews>
  <sheetFormatPr defaultColWidth="9.140625" defaultRowHeight="15"/>
  <cols>
    <col min="1" max="1" width="2.7109375" style="0" customWidth="1"/>
    <col min="2" max="2" width="6.140625" style="0" customWidth="1"/>
    <col min="3" max="3" width="5.421875" style="0" customWidth="1"/>
    <col min="4" max="4" width="25.421875" style="0" customWidth="1"/>
    <col min="9" max="9" width="9.7109375" style="0" customWidth="1"/>
  </cols>
  <sheetData>
    <row r="1" spans="1:10" ht="15">
      <c r="A1" s="41"/>
      <c r="I1" s="375" t="s">
        <v>406</v>
      </c>
      <c r="J1" s="375"/>
    </row>
    <row r="2" spans="1:9" ht="18">
      <c r="A2" s="42" t="s">
        <v>185</v>
      </c>
      <c r="D2" s="384" t="s">
        <v>184</v>
      </c>
      <c r="E2" s="384"/>
      <c r="F2" s="384"/>
      <c r="G2" s="384"/>
      <c r="H2" s="384"/>
      <c r="I2" s="384"/>
    </row>
    <row r="3" spans="1:10" ht="1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75" thickBot="1">
      <c r="A4" s="43"/>
      <c r="B4" s="44"/>
      <c r="C4" s="44"/>
      <c r="D4" s="45"/>
      <c r="E4" s="45"/>
      <c r="F4" s="385"/>
      <c r="G4" s="385"/>
      <c r="H4" s="386" t="s">
        <v>391</v>
      </c>
      <c r="I4" s="386"/>
      <c r="J4" s="386"/>
    </row>
    <row r="5" spans="1:10" ht="15.75" thickBot="1">
      <c r="A5" s="43"/>
      <c r="B5" s="379"/>
      <c r="C5" s="379"/>
      <c r="D5" s="379" t="s">
        <v>0</v>
      </c>
      <c r="E5" s="379" t="s">
        <v>186</v>
      </c>
      <c r="F5" s="381" t="s">
        <v>427</v>
      </c>
      <c r="G5" s="382"/>
      <c r="H5" s="381" t="s">
        <v>187</v>
      </c>
      <c r="I5" s="383"/>
      <c r="J5" s="382"/>
    </row>
    <row r="6" spans="1:10" ht="23.25" thickBot="1">
      <c r="A6" s="43"/>
      <c r="B6" s="380"/>
      <c r="C6" s="380"/>
      <c r="D6" s="380"/>
      <c r="E6" s="380"/>
      <c r="F6" s="46" t="s">
        <v>54</v>
      </c>
      <c r="G6" s="46" t="s">
        <v>188</v>
      </c>
      <c r="H6" s="49" t="s">
        <v>428</v>
      </c>
      <c r="I6" s="46" t="s">
        <v>412</v>
      </c>
      <c r="J6" s="46" t="s">
        <v>429</v>
      </c>
    </row>
    <row r="7" spans="1:10" ht="15.75" thickBot="1">
      <c r="A7" s="43"/>
      <c r="B7" s="47">
        <v>0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</row>
    <row r="8" spans="1:10" ht="23.25" thickBot="1">
      <c r="A8" s="43"/>
      <c r="B8" s="195" t="s">
        <v>7</v>
      </c>
      <c r="C8" s="195"/>
      <c r="D8" s="196" t="s">
        <v>189</v>
      </c>
      <c r="E8" s="196"/>
      <c r="F8" s="196">
        <v>1792</v>
      </c>
      <c r="G8" s="196"/>
      <c r="H8" s="196">
        <v>1892</v>
      </c>
      <c r="I8" s="196">
        <v>1717</v>
      </c>
      <c r="J8" s="196">
        <v>1700</v>
      </c>
    </row>
    <row r="9" spans="1:10" ht="15.75" thickBot="1">
      <c r="A9" s="43"/>
      <c r="B9" s="47"/>
      <c r="C9" s="190">
        <v>1</v>
      </c>
      <c r="D9" s="191" t="s">
        <v>190</v>
      </c>
      <c r="E9" s="191"/>
      <c r="F9" s="191"/>
      <c r="G9" s="191"/>
      <c r="H9" s="191">
        <v>50</v>
      </c>
      <c r="I9" s="48"/>
      <c r="J9" s="48"/>
    </row>
    <row r="10" spans="1:10" ht="15.75" thickBot="1">
      <c r="A10" s="43"/>
      <c r="B10" s="47"/>
      <c r="C10" s="47"/>
      <c r="D10" s="48" t="s">
        <v>191</v>
      </c>
      <c r="E10" s="191"/>
      <c r="F10" s="191"/>
      <c r="G10" s="191"/>
      <c r="H10" s="48">
        <v>50</v>
      </c>
      <c r="I10" s="48"/>
      <c r="J10" s="48"/>
    </row>
    <row r="11" spans="1:10" ht="15.75" thickBot="1">
      <c r="A11" s="43"/>
      <c r="B11" s="47"/>
      <c r="C11" s="47"/>
      <c r="D11" s="48" t="s">
        <v>192</v>
      </c>
      <c r="E11" s="48"/>
      <c r="F11" s="48"/>
      <c r="G11" s="48"/>
      <c r="H11" s="48"/>
      <c r="I11" s="48"/>
      <c r="J11" s="48"/>
    </row>
    <row r="12" spans="1:10" ht="15.75" thickBot="1">
      <c r="A12" s="43"/>
      <c r="B12" s="47"/>
      <c r="C12" s="190">
        <v>2</v>
      </c>
      <c r="D12" s="191" t="s">
        <v>193</v>
      </c>
      <c r="E12" s="191" t="s">
        <v>400</v>
      </c>
      <c r="F12" s="191">
        <v>1792</v>
      </c>
      <c r="G12" s="191"/>
      <c r="H12" s="191">
        <v>1842</v>
      </c>
      <c r="I12" s="191">
        <v>1717</v>
      </c>
      <c r="J12" s="191">
        <v>1700</v>
      </c>
    </row>
    <row r="13" spans="1:10" ht="15.75" thickBot="1">
      <c r="A13" s="43"/>
      <c r="B13" s="47"/>
      <c r="C13" s="47">
        <v>3</v>
      </c>
      <c r="D13" s="48" t="s">
        <v>194</v>
      </c>
      <c r="E13" s="48"/>
      <c r="F13" s="48"/>
      <c r="G13" s="48"/>
      <c r="H13" s="48"/>
      <c r="I13" s="48"/>
      <c r="J13" s="48"/>
    </row>
    <row r="14" spans="1:10" ht="15.75" thickBot="1">
      <c r="A14" s="43"/>
      <c r="B14" s="47"/>
      <c r="C14" s="47"/>
      <c r="D14" s="48" t="s">
        <v>195</v>
      </c>
      <c r="E14" s="48"/>
      <c r="F14" s="48"/>
      <c r="G14" s="48"/>
      <c r="H14" s="48"/>
      <c r="I14" s="48"/>
      <c r="J14" s="48"/>
    </row>
    <row r="15" spans="1:10" ht="15.75" thickBot="1">
      <c r="A15" s="43"/>
      <c r="B15" s="47"/>
      <c r="C15" s="47"/>
      <c r="D15" s="48" t="s">
        <v>196</v>
      </c>
      <c r="E15" s="48"/>
      <c r="F15" s="48"/>
      <c r="G15" s="48"/>
      <c r="H15" s="48"/>
      <c r="I15" s="48"/>
      <c r="J15" s="48"/>
    </row>
    <row r="16" spans="1:10" ht="15.75" thickBot="1">
      <c r="A16" s="43"/>
      <c r="B16" s="47"/>
      <c r="C16" s="47">
        <v>4</v>
      </c>
      <c r="D16" s="48" t="s">
        <v>197</v>
      </c>
      <c r="E16" s="48"/>
      <c r="F16" s="48"/>
      <c r="G16" s="48"/>
      <c r="H16" s="48"/>
      <c r="I16" s="48"/>
      <c r="J16" s="48"/>
    </row>
    <row r="17" spans="1:10" ht="15.75" thickBot="1">
      <c r="A17" s="43"/>
      <c r="B17" s="47"/>
      <c r="C17" s="47"/>
      <c r="D17" s="48" t="s">
        <v>211</v>
      </c>
      <c r="E17" s="48"/>
      <c r="F17" s="48"/>
      <c r="G17" s="48"/>
      <c r="H17" s="48"/>
      <c r="I17" s="48"/>
      <c r="J17" s="48"/>
    </row>
    <row r="18" spans="1:10" ht="15.75" thickBot="1">
      <c r="A18" s="43"/>
      <c r="B18" s="47"/>
      <c r="C18" s="47"/>
      <c r="D18" s="48" t="s">
        <v>198</v>
      </c>
      <c r="E18" s="48"/>
      <c r="F18" s="48"/>
      <c r="G18" s="48"/>
      <c r="H18" s="48"/>
      <c r="I18" s="48"/>
      <c r="J18" s="48"/>
    </row>
    <row r="19" spans="1:10" ht="15.75" thickBot="1">
      <c r="A19" s="43"/>
      <c r="B19" s="47"/>
      <c r="C19" s="47"/>
      <c r="D19" s="48" t="s">
        <v>199</v>
      </c>
      <c r="E19" s="48"/>
      <c r="F19" s="48"/>
      <c r="G19" s="48"/>
      <c r="H19" s="48"/>
      <c r="I19" s="48"/>
      <c r="J19" s="48"/>
    </row>
    <row r="20" spans="1:10" ht="23.25" thickBot="1">
      <c r="A20" s="43"/>
      <c r="B20" s="195" t="s">
        <v>8</v>
      </c>
      <c r="C20" s="195"/>
      <c r="D20" s="196" t="s">
        <v>200</v>
      </c>
      <c r="E20" s="196"/>
      <c r="F20" s="196">
        <v>100</v>
      </c>
      <c r="G20" s="196"/>
      <c r="H20" s="196">
        <v>100</v>
      </c>
      <c r="I20" s="196"/>
      <c r="J20" s="196"/>
    </row>
    <row r="21" spans="1:10" ht="15.75" thickBot="1">
      <c r="A21" s="43"/>
      <c r="B21" s="47"/>
      <c r="C21" s="47">
        <v>1</v>
      </c>
      <c r="D21" s="48" t="s">
        <v>201</v>
      </c>
      <c r="E21" s="48"/>
      <c r="F21" s="48"/>
      <c r="G21" s="48"/>
      <c r="H21" s="48">
        <v>0</v>
      </c>
      <c r="I21" s="48"/>
      <c r="J21" s="48"/>
    </row>
    <row r="22" spans="1:10" ht="23.25" thickBot="1">
      <c r="A22" s="43"/>
      <c r="B22" s="47"/>
      <c r="C22" s="47"/>
      <c r="D22" s="48" t="s">
        <v>202</v>
      </c>
      <c r="E22" s="48"/>
      <c r="F22" s="48"/>
      <c r="G22" s="48"/>
      <c r="H22" s="48"/>
      <c r="I22" s="48"/>
      <c r="J22" s="48"/>
    </row>
    <row r="23" spans="1:10" ht="15.75" thickBot="1">
      <c r="A23" s="43"/>
      <c r="B23" s="47"/>
      <c r="C23" s="47"/>
      <c r="D23" s="48" t="s">
        <v>203</v>
      </c>
      <c r="E23" s="48"/>
      <c r="F23" s="48"/>
      <c r="G23" s="48"/>
      <c r="H23" s="48"/>
      <c r="I23" s="48"/>
      <c r="J23" s="48"/>
    </row>
    <row r="24" spans="1:10" ht="15.75" thickBot="1">
      <c r="A24" s="43"/>
      <c r="B24" s="47"/>
      <c r="C24" s="47"/>
      <c r="D24" s="48" t="s">
        <v>203</v>
      </c>
      <c r="E24" s="48"/>
      <c r="F24" s="48"/>
      <c r="G24" s="48"/>
      <c r="H24" s="48"/>
      <c r="I24" s="48"/>
      <c r="J24" s="48"/>
    </row>
    <row r="25" spans="1:10" ht="15.75" thickBot="1">
      <c r="A25" s="43"/>
      <c r="B25" s="47"/>
      <c r="C25" s="47"/>
      <c r="D25" s="48" t="s">
        <v>199</v>
      </c>
      <c r="E25" s="48"/>
      <c r="F25" s="48"/>
      <c r="G25" s="48"/>
      <c r="H25" s="48"/>
      <c r="I25" s="48"/>
      <c r="J25" s="48"/>
    </row>
    <row r="26" spans="1:10" ht="34.5" thickBot="1">
      <c r="A26" s="43"/>
      <c r="B26" s="47"/>
      <c r="C26" s="47"/>
      <c r="D26" s="48" t="s">
        <v>204</v>
      </c>
      <c r="E26" s="48"/>
      <c r="F26" s="48"/>
      <c r="G26" s="48"/>
      <c r="H26" s="48"/>
      <c r="I26" s="48"/>
      <c r="J26" s="48"/>
    </row>
    <row r="27" spans="1:10" ht="15.75" thickBot="1">
      <c r="A27" s="43"/>
      <c r="B27" s="47"/>
      <c r="C27" s="47"/>
      <c r="D27" s="48" t="s">
        <v>203</v>
      </c>
      <c r="E27" s="48"/>
      <c r="F27" s="48"/>
      <c r="G27" s="48"/>
      <c r="H27" s="48"/>
      <c r="I27" s="48"/>
      <c r="J27" s="48"/>
    </row>
    <row r="28" spans="1:10" ht="15.75" thickBot="1">
      <c r="A28" s="43"/>
      <c r="B28" s="47"/>
      <c r="C28" s="47"/>
      <c r="D28" s="48" t="s">
        <v>203</v>
      </c>
      <c r="E28" s="48"/>
      <c r="F28" s="48"/>
      <c r="G28" s="48"/>
      <c r="H28" s="48"/>
      <c r="I28" s="48"/>
      <c r="J28" s="48"/>
    </row>
    <row r="29" spans="1:10" ht="15.75" thickBot="1">
      <c r="A29" s="43"/>
      <c r="B29" s="47"/>
      <c r="C29" s="47"/>
      <c r="D29" s="48" t="s">
        <v>199</v>
      </c>
      <c r="E29" s="48"/>
      <c r="F29" s="48"/>
      <c r="G29" s="48"/>
      <c r="H29" s="48"/>
      <c r="I29" s="48"/>
      <c r="J29" s="48"/>
    </row>
    <row r="30" spans="1:10" ht="34.5" thickBot="1">
      <c r="A30" s="43"/>
      <c r="B30" s="186"/>
      <c r="C30" s="186"/>
      <c r="D30" s="187" t="s">
        <v>205</v>
      </c>
      <c r="E30" s="187"/>
      <c r="F30" s="187"/>
      <c r="G30" s="187"/>
      <c r="H30" s="187"/>
      <c r="I30" s="187"/>
      <c r="J30" s="187"/>
    </row>
    <row r="31" spans="1:10" ht="15.75" thickBot="1">
      <c r="A31" s="43"/>
      <c r="B31" s="47"/>
      <c r="C31" s="47"/>
      <c r="D31" s="48" t="s">
        <v>203</v>
      </c>
      <c r="E31" s="48"/>
      <c r="F31" s="48"/>
      <c r="G31" s="48"/>
      <c r="H31" s="48"/>
      <c r="I31" s="48"/>
      <c r="J31" s="48"/>
    </row>
    <row r="32" spans="1:10" ht="15.75" thickBot="1">
      <c r="A32" s="43"/>
      <c r="B32" s="47"/>
      <c r="C32" s="47"/>
      <c r="D32" s="48" t="s">
        <v>203</v>
      </c>
      <c r="E32" s="48"/>
      <c r="F32" s="48"/>
      <c r="G32" s="48"/>
      <c r="H32" s="48"/>
      <c r="I32" s="48"/>
      <c r="J32" s="48"/>
    </row>
    <row r="33" spans="1:10" ht="15.75" thickBot="1">
      <c r="A33" s="43"/>
      <c r="B33" s="47"/>
      <c r="C33" s="47"/>
      <c r="D33" s="48" t="s">
        <v>199</v>
      </c>
      <c r="E33" s="48"/>
      <c r="F33" s="48"/>
      <c r="G33" s="48"/>
      <c r="H33" s="48"/>
      <c r="I33" s="48"/>
      <c r="J33" s="48"/>
    </row>
    <row r="34" spans="1:10" ht="68.25" thickBot="1">
      <c r="A34" s="43"/>
      <c r="B34" s="186"/>
      <c r="C34" s="186"/>
      <c r="D34" s="187" t="s">
        <v>206</v>
      </c>
      <c r="E34" s="187"/>
      <c r="F34" s="187"/>
      <c r="G34" s="187"/>
      <c r="H34" s="192">
        <v>0</v>
      </c>
      <c r="I34" s="187"/>
      <c r="J34" s="187"/>
    </row>
    <row r="35" spans="1:10" ht="15.75" thickBot="1">
      <c r="A35" s="43"/>
      <c r="B35" s="47"/>
      <c r="C35" s="47"/>
      <c r="E35" s="48"/>
      <c r="F35" s="48"/>
      <c r="G35" s="48"/>
      <c r="H35" s="48"/>
      <c r="I35" s="48"/>
      <c r="J35" s="48"/>
    </row>
    <row r="36" spans="1:10" ht="15.75" thickBot="1">
      <c r="A36" s="43"/>
      <c r="B36" s="47"/>
      <c r="C36" s="47"/>
      <c r="D36" s="48" t="s">
        <v>203</v>
      </c>
      <c r="E36" s="48"/>
      <c r="F36" s="48"/>
      <c r="G36" s="48"/>
      <c r="H36" s="48"/>
      <c r="I36" s="48"/>
      <c r="J36" s="48"/>
    </row>
    <row r="37" spans="1:10" ht="15.75" thickBot="1">
      <c r="A37" s="43"/>
      <c r="B37" s="47"/>
      <c r="C37" s="47"/>
      <c r="D37" s="48" t="s">
        <v>199</v>
      </c>
      <c r="E37" s="48"/>
      <c r="F37" s="48"/>
      <c r="G37" s="48"/>
      <c r="H37" s="48"/>
      <c r="I37" s="48"/>
      <c r="J37" s="48"/>
    </row>
    <row r="38" spans="1:10" ht="15.75" thickBot="1">
      <c r="A38" s="43"/>
      <c r="B38" s="47"/>
      <c r="C38" s="198">
        <v>2</v>
      </c>
      <c r="D38" s="192" t="s">
        <v>207</v>
      </c>
      <c r="E38" s="192"/>
      <c r="F38" s="192"/>
      <c r="G38" s="192"/>
      <c r="H38" s="192">
        <v>0</v>
      </c>
      <c r="I38" s="192"/>
      <c r="J38" s="192"/>
    </row>
    <row r="39" spans="1:10" ht="23.25" thickBot="1">
      <c r="A39" s="43"/>
      <c r="B39" s="186"/>
      <c r="C39" s="186"/>
      <c r="D39" s="187" t="s">
        <v>202</v>
      </c>
      <c r="E39" s="187"/>
      <c r="F39" s="187"/>
      <c r="G39" s="187"/>
      <c r="H39" s="187">
        <v>0</v>
      </c>
      <c r="I39" s="187"/>
      <c r="J39" s="187"/>
    </row>
    <row r="40" spans="1:10" ht="15.75" thickBot="1">
      <c r="A40" s="43"/>
      <c r="B40" s="186"/>
      <c r="C40" s="186"/>
      <c r="D40" s="192" t="s">
        <v>394</v>
      </c>
      <c r="E40" s="187"/>
      <c r="F40" s="187"/>
      <c r="G40" s="187"/>
      <c r="H40" s="187">
        <v>0</v>
      </c>
      <c r="I40" s="187"/>
      <c r="J40" s="187"/>
    </row>
    <row r="41" spans="1:10" ht="15.75" thickBot="1">
      <c r="A41" s="43"/>
      <c r="B41" s="47"/>
      <c r="C41" s="47"/>
      <c r="D41" s="48" t="s">
        <v>203</v>
      </c>
      <c r="E41" s="48"/>
      <c r="F41" s="48"/>
      <c r="G41" s="48"/>
      <c r="H41" s="48"/>
      <c r="I41" s="48"/>
      <c r="J41" s="48"/>
    </row>
    <row r="42" spans="1:10" ht="15.75" thickBot="1">
      <c r="A42" s="43"/>
      <c r="B42" s="47"/>
      <c r="C42" s="47"/>
      <c r="D42" s="48" t="s">
        <v>199</v>
      </c>
      <c r="E42" s="48"/>
      <c r="F42" s="48"/>
      <c r="G42" s="48"/>
      <c r="H42" s="48"/>
      <c r="I42" s="48"/>
      <c r="J42" s="48"/>
    </row>
    <row r="43" spans="1:10" ht="34.5" thickBot="1">
      <c r="A43" s="43"/>
      <c r="B43" s="47"/>
      <c r="C43" s="47"/>
      <c r="D43" s="48" t="s">
        <v>204</v>
      </c>
      <c r="E43" s="48"/>
      <c r="F43" s="48"/>
      <c r="G43" s="48"/>
      <c r="H43" s="48"/>
      <c r="I43" s="48"/>
      <c r="J43" s="48"/>
    </row>
    <row r="44" spans="1:10" ht="15.75" thickBot="1">
      <c r="A44" s="43"/>
      <c r="B44" s="47"/>
      <c r="C44" s="47"/>
      <c r="D44" s="48" t="s">
        <v>203</v>
      </c>
      <c r="E44" s="48"/>
      <c r="F44" s="48"/>
      <c r="G44" s="48"/>
      <c r="H44" s="48"/>
      <c r="I44" s="48"/>
      <c r="J44" s="48"/>
    </row>
    <row r="45" spans="1:10" ht="15.75" thickBot="1">
      <c r="A45" s="43"/>
      <c r="B45" s="47"/>
      <c r="C45" s="47"/>
      <c r="D45" s="48" t="s">
        <v>203</v>
      </c>
      <c r="E45" s="48"/>
      <c r="F45" s="48"/>
      <c r="G45" s="48"/>
      <c r="H45" s="48"/>
      <c r="I45" s="48"/>
      <c r="J45" s="48"/>
    </row>
    <row r="46" spans="1:10" ht="15.75" thickBot="1">
      <c r="A46" s="43"/>
      <c r="B46" s="47"/>
      <c r="C46" s="47"/>
      <c r="D46" s="48" t="s">
        <v>199</v>
      </c>
      <c r="E46" s="48"/>
      <c r="F46" s="48"/>
      <c r="G46" s="48"/>
      <c r="H46" s="48"/>
      <c r="I46" s="48"/>
      <c r="J46" s="48"/>
    </row>
    <row r="47" spans="1:10" ht="34.5" thickBot="1">
      <c r="A47" s="43"/>
      <c r="B47" s="47"/>
      <c r="C47" s="47"/>
      <c r="D47" s="48" t="s">
        <v>205</v>
      </c>
      <c r="E47" s="48"/>
      <c r="F47" s="48"/>
      <c r="G47" s="48"/>
      <c r="H47" s="48"/>
      <c r="I47" s="48"/>
      <c r="J47" s="48"/>
    </row>
    <row r="48" spans="1:10" ht="15.75" thickBot="1">
      <c r="A48" s="43"/>
      <c r="B48" s="47"/>
      <c r="C48" s="47"/>
      <c r="D48" s="48" t="s">
        <v>203</v>
      </c>
      <c r="E48" s="48"/>
      <c r="F48" s="48"/>
      <c r="G48" s="48"/>
      <c r="H48" s="48"/>
      <c r="I48" s="48"/>
      <c r="J48" s="48"/>
    </row>
    <row r="49" spans="1:10" ht="15.75" thickBot="1">
      <c r="A49" s="43"/>
      <c r="B49" s="47"/>
      <c r="C49" s="47"/>
      <c r="D49" s="48" t="s">
        <v>203</v>
      </c>
      <c r="E49" s="48"/>
      <c r="F49" s="48"/>
      <c r="G49" s="48"/>
      <c r="H49" s="48"/>
      <c r="I49" s="48"/>
      <c r="J49" s="48"/>
    </row>
    <row r="50" spans="1:10" ht="15.75" thickBot="1">
      <c r="A50" s="43"/>
      <c r="B50" s="47"/>
      <c r="C50" s="47"/>
      <c r="D50" s="48" t="s">
        <v>199</v>
      </c>
      <c r="E50" s="48"/>
      <c r="F50" s="48"/>
      <c r="G50" s="48"/>
      <c r="H50" s="48"/>
      <c r="I50" s="48"/>
      <c r="J50" s="48"/>
    </row>
    <row r="51" spans="1:10" ht="68.25" thickBot="1">
      <c r="A51" s="43"/>
      <c r="B51" s="47"/>
      <c r="C51" s="47"/>
      <c r="D51" s="48" t="s">
        <v>206</v>
      </c>
      <c r="E51" s="48"/>
      <c r="F51" s="48"/>
      <c r="G51" s="48"/>
      <c r="H51" s="48"/>
      <c r="I51" s="48"/>
      <c r="J51" s="48"/>
    </row>
    <row r="52" spans="1:10" ht="15.75" thickBot="1">
      <c r="A52" s="43"/>
      <c r="B52" s="47"/>
      <c r="C52" s="47"/>
      <c r="D52" s="48" t="s">
        <v>203</v>
      </c>
      <c r="E52" s="48"/>
      <c r="F52" s="48"/>
      <c r="G52" s="48"/>
      <c r="H52" s="48"/>
      <c r="I52" s="48"/>
      <c r="J52" s="48"/>
    </row>
    <row r="53" spans="1:10" ht="15.75" thickBot="1">
      <c r="A53" s="43"/>
      <c r="B53" s="47"/>
      <c r="C53" s="47"/>
      <c r="D53" s="48" t="s">
        <v>203</v>
      </c>
      <c r="E53" s="48"/>
      <c r="F53" s="48"/>
      <c r="G53" s="48"/>
      <c r="H53" s="48"/>
      <c r="I53" s="48"/>
      <c r="J53" s="48"/>
    </row>
    <row r="54" spans="1:10" ht="15.75" thickBot="1">
      <c r="A54" s="43"/>
      <c r="B54" s="47"/>
      <c r="C54" s="47"/>
      <c r="D54" s="48" t="s">
        <v>199</v>
      </c>
      <c r="E54" s="48"/>
      <c r="F54" s="48"/>
      <c r="G54" s="48"/>
      <c r="H54" s="48"/>
      <c r="I54" s="48"/>
      <c r="J54" s="48"/>
    </row>
    <row r="55" spans="1:10" ht="45.75" thickBot="1">
      <c r="A55" s="43"/>
      <c r="B55" s="201"/>
      <c r="C55" s="199">
        <v>3</v>
      </c>
      <c r="D55" s="200" t="s">
        <v>208</v>
      </c>
      <c r="E55" s="200"/>
      <c r="F55" s="200"/>
      <c r="G55" s="200"/>
      <c r="H55" s="200">
        <v>50</v>
      </c>
      <c r="I55" s="200"/>
      <c r="J55" s="200"/>
    </row>
    <row r="56" spans="1:10" ht="23.25" thickBot="1">
      <c r="A56" s="43"/>
      <c r="B56" s="47"/>
      <c r="C56" s="47"/>
      <c r="D56" s="48" t="s">
        <v>202</v>
      </c>
      <c r="E56" s="48"/>
      <c r="F56" s="48"/>
      <c r="G56" s="48"/>
      <c r="H56" s="48"/>
      <c r="I56" s="48"/>
      <c r="J56" s="48"/>
    </row>
    <row r="57" spans="1:10" ht="15.75" thickBot="1">
      <c r="A57" s="43"/>
      <c r="B57" s="47"/>
      <c r="C57" s="47"/>
      <c r="D57" s="48" t="s">
        <v>203</v>
      </c>
      <c r="E57" s="48"/>
      <c r="F57" s="48"/>
      <c r="G57" s="48"/>
      <c r="H57" s="48"/>
      <c r="I57" s="48"/>
      <c r="J57" s="48"/>
    </row>
    <row r="58" spans="1:10" ht="15.75" thickBot="1">
      <c r="A58" s="43"/>
      <c r="B58" s="47"/>
      <c r="C58" s="47"/>
      <c r="D58" s="48" t="s">
        <v>203</v>
      </c>
      <c r="E58" s="48"/>
      <c r="F58" s="48"/>
      <c r="G58" s="48"/>
      <c r="H58" s="48"/>
      <c r="I58" s="48"/>
      <c r="J58" s="48"/>
    </row>
    <row r="59" spans="1:10" ht="15.75" thickBot="1">
      <c r="A59" s="43"/>
      <c r="B59" s="47"/>
      <c r="C59" s="47"/>
      <c r="D59" s="48" t="s">
        <v>199</v>
      </c>
      <c r="E59" s="48"/>
      <c r="F59" s="48"/>
      <c r="G59" s="48"/>
      <c r="H59" s="48"/>
      <c r="I59" s="48"/>
      <c r="J59" s="48"/>
    </row>
    <row r="60" spans="1:10" ht="45.75" thickBot="1">
      <c r="A60" s="43"/>
      <c r="B60" s="186"/>
      <c r="C60" s="186"/>
      <c r="D60" s="188" t="s">
        <v>396</v>
      </c>
      <c r="E60" s="188"/>
      <c r="F60" s="188"/>
      <c r="G60" s="188"/>
      <c r="H60" s="189">
        <v>50</v>
      </c>
      <c r="I60" s="188"/>
      <c r="J60" s="188"/>
    </row>
    <row r="61" spans="1:10" ht="34.5" thickBot="1">
      <c r="A61" s="43"/>
      <c r="B61" s="47"/>
      <c r="C61" s="186"/>
      <c r="D61" s="194" t="s">
        <v>395</v>
      </c>
      <c r="E61" s="193" t="s">
        <v>413</v>
      </c>
      <c r="F61" s="193"/>
      <c r="G61" s="193"/>
      <c r="H61" s="193">
        <v>50</v>
      </c>
      <c r="I61" s="193"/>
      <c r="J61" s="193"/>
    </row>
    <row r="62" spans="1:10" ht="15.75" thickBot="1">
      <c r="A62" s="43"/>
      <c r="B62" s="47"/>
      <c r="C62" s="47"/>
      <c r="D62" s="48" t="s">
        <v>203</v>
      </c>
      <c r="E62" s="48"/>
      <c r="F62" s="48"/>
      <c r="G62" s="48"/>
      <c r="H62" s="48"/>
      <c r="I62" s="48"/>
      <c r="J62" s="48"/>
    </row>
    <row r="63" spans="1:10" ht="15.75" thickBot="1">
      <c r="A63" s="43"/>
      <c r="B63" s="47"/>
      <c r="C63" s="47"/>
      <c r="D63" s="48" t="s">
        <v>199</v>
      </c>
      <c r="E63" s="48"/>
      <c r="F63" s="48"/>
      <c r="G63" s="48"/>
      <c r="H63" s="48"/>
      <c r="I63" s="48"/>
      <c r="J63" s="48"/>
    </row>
    <row r="64" spans="1:10" ht="34.5" thickBot="1">
      <c r="A64" s="43"/>
      <c r="B64" s="186"/>
      <c r="C64" s="186"/>
      <c r="D64" s="187" t="s">
        <v>205</v>
      </c>
      <c r="E64" s="187"/>
      <c r="F64" s="187"/>
      <c r="G64" s="187"/>
      <c r="H64" s="187" t="s">
        <v>179</v>
      </c>
      <c r="I64" s="187"/>
      <c r="J64" s="187"/>
    </row>
    <row r="65" spans="1:10" ht="15.75" thickBot="1">
      <c r="A65" s="43"/>
      <c r="B65" s="186"/>
      <c r="C65" s="186"/>
      <c r="D65" s="48" t="s">
        <v>203</v>
      </c>
      <c r="E65" s="187"/>
      <c r="F65" s="187"/>
      <c r="G65" s="187"/>
      <c r="H65" s="187" t="s">
        <v>179</v>
      </c>
      <c r="I65" s="187"/>
      <c r="J65" s="187"/>
    </row>
    <row r="66" spans="1:10" ht="15.75" thickBot="1">
      <c r="A66" s="43"/>
      <c r="B66" s="47"/>
      <c r="C66" s="47"/>
      <c r="D66" s="48" t="s">
        <v>203</v>
      </c>
      <c r="E66" s="48"/>
      <c r="F66" s="48"/>
      <c r="G66" s="48"/>
      <c r="H66" s="48"/>
      <c r="I66" s="48"/>
      <c r="J66" s="48"/>
    </row>
    <row r="67" spans="1:10" ht="15.75" thickBot="1">
      <c r="A67" s="43"/>
      <c r="B67" s="47"/>
      <c r="C67" s="47"/>
      <c r="D67" s="48" t="s">
        <v>199</v>
      </c>
      <c r="E67" s="48"/>
      <c r="F67" s="48"/>
      <c r="G67" s="48"/>
      <c r="H67" s="48"/>
      <c r="I67" s="48"/>
      <c r="J67" s="48"/>
    </row>
    <row r="68" spans="1:10" ht="68.25" thickBot="1">
      <c r="A68" s="43"/>
      <c r="B68" s="186"/>
      <c r="C68" s="186"/>
      <c r="D68" s="187" t="s">
        <v>206</v>
      </c>
      <c r="E68" s="187"/>
      <c r="F68" s="187"/>
      <c r="G68" s="187"/>
      <c r="H68" s="187" t="s">
        <v>179</v>
      </c>
      <c r="I68" s="187"/>
      <c r="J68" s="187"/>
    </row>
    <row r="69" spans="1:10" ht="15.75" thickBot="1">
      <c r="A69" s="43"/>
      <c r="B69" s="186"/>
      <c r="C69" s="186"/>
      <c r="D69" s="197"/>
      <c r="E69" s="187"/>
      <c r="F69" s="187"/>
      <c r="G69" s="187"/>
      <c r="H69" s="187" t="s">
        <v>179</v>
      </c>
      <c r="I69" s="187"/>
      <c r="J69" s="187"/>
    </row>
    <row r="70" spans="1:10" ht="15.75" thickBot="1">
      <c r="A70" s="43"/>
      <c r="B70" s="47"/>
      <c r="C70" s="47"/>
      <c r="D70" s="48" t="s">
        <v>203</v>
      </c>
      <c r="E70" s="48"/>
      <c r="F70" s="48"/>
      <c r="G70" s="48"/>
      <c r="H70" s="48"/>
      <c r="I70" s="48"/>
      <c r="J70" s="48"/>
    </row>
    <row r="71" spans="1:10" ht="15.75" thickBot="1">
      <c r="A71" s="43"/>
      <c r="B71" s="47"/>
      <c r="C71" s="47"/>
      <c r="D71" s="48" t="s">
        <v>199</v>
      </c>
      <c r="E71" s="48"/>
      <c r="F71" s="48"/>
      <c r="G71" s="48"/>
      <c r="H71" s="48"/>
      <c r="I71" s="48"/>
      <c r="J71" s="48"/>
    </row>
    <row r="72" spans="1:10" ht="23.25" thickBot="1">
      <c r="A72" s="43"/>
      <c r="B72" s="199"/>
      <c r="C72" s="199">
        <v>4</v>
      </c>
      <c r="D72" s="200" t="s">
        <v>209</v>
      </c>
      <c r="E72" s="200" t="s">
        <v>414</v>
      </c>
      <c r="F72" s="200">
        <v>50</v>
      </c>
      <c r="G72" s="200"/>
      <c r="H72" s="200">
        <v>50</v>
      </c>
      <c r="I72" s="200"/>
      <c r="J72" s="200"/>
    </row>
    <row r="73" spans="1:10" ht="23.25" thickBot="1">
      <c r="A73" s="43"/>
      <c r="B73" s="47"/>
      <c r="C73" s="47">
        <v>5</v>
      </c>
      <c r="D73" s="48" t="s">
        <v>210</v>
      </c>
      <c r="E73" s="48"/>
      <c r="F73" s="48"/>
      <c r="G73" s="48"/>
      <c r="H73" s="48"/>
      <c r="I73" s="48"/>
      <c r="J73" s="48"/>
    </row>
    <row r="74" spans="1:10" ht="15.75" thickBot="1">
      <c r="A74" s="43"/>
      <c r="B74" s="47"/>
      <c r="C74" s="47"/>
      <c r="D74" s="48" t="s">
        <v>195</v>
      </c>
      <c r="E74" s="48"/>
      <c r="F74" s="48"/>
      <c r="G74" s="48"/>
      <c r="H74" s="48"/>
      <c r="I74" s="48"/>
      <c r="J74" s="48"/>
    </row>
    <row r="75" spans="1:10" ht="15.75" thickBot="1">
      <c r="A75" s="43"/>
      <c r="B75" s="47"/>
      <c r="C75" s="47"/>
      <c r="D75" s="48" t="s">
        <v>196</v>
      </c>
      <c r="E75" s="48"/>
      <c r="F75" s="48"/>
      <c r="G75" s="48"/>
      <c r="H75" s="48"/>
      <c r="I75" s="48"/>
      <c r="J75" s="48"/>
    </row>
    <row r="78" spans="4:10" ht="15">
      <c r="D78" s="234" t="s">
        <v>401</v>
      </c>
      <c r="F78" s="374" t="s">
        <v>438</v>
      </c>
      <c r="G78" s="387"/>
      <c r="H78" s="387"/>
      <c r="I78" s="387"/>
      <c r="J78" s="387"/>
    </row>
    <row r="79" spans="7:9" ht="15">
      <c r="G79" s="375"/>
      <c r="H79" s="375"/>
      <c r="I79" s="375"/>
    </row>
    <row r="81" spans="4:9" ht="15">
      <c r="D81" s="238" t="s">
        <v>409</v>
      </c>
      <c r="G81" s="375" t="s">
        <v>433</v>
      </c>
      <c r="H81" s="375"/>
      <c r="I81" s="375"/>
    </row>
  </sheetData>
  <sheetProtection/>
  <mergeCells count="13">
    <mergeCell ref="I1:J1"/>
    <mergeCell ref="G79:I79"/>
    <mergeCell ref="G81:I81"/>
    <mergeCell ref="D2:I2"/>
    <mergeCell ref="F4:G4"/>
    <mergeCell ref="H4:J4"/>
    <mergeCell ref="F78:J78"/>
    <mergeCell ref="B5:B6"/>
    <mergeCell ref="C5:C6"/>
    <mergeCell ref="D5:D6"/>
    <mergeCell ref="E5:E6"/>
    <mergeCell ref="F5:G5"/>
    <mergeCell ref="H5:J5"/>
  </mergeCells>
  <printOptions/>
  <pageMargins left="0.7" right="0.7" top="0.75" bottom="0.75" header="0.3" footer="0.3"/>
  <pageSetup horizontalDpi="1200" verticalDpi="12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dany</cp:lastModifiedBy>
  <cp:lastPrinted>2017-04-25T11:23:41Z</cp:lastPrinted>
  <dcterms:created xsi:type="dcterms:W3CDTF">2013-04-16T12:25:43Z</dcterms:created>
  <dcterms:modified xsi:type="dcterms:W3CDTF">2018-02-12T11:45:03Z</dcterms:modified>
  <cp:category/>
  <cp:version/>
  <cp:contentType/>
  <cp:contentStatus/>
</cp:coreProperties>
</file>